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ssicaweber/Documents/WIn7-OSX Austausch/23_Promotion/Paper eigene/Paper 3 MCDA Dichtezentren/Paper DZ/Version 9 - Review/Manuskript &amp; Supplemental Materials/Zwischenstand/"/>
    </mc:Choice>
  </mc:AlternateContent>
  <xr:revisionPtr revIDLastSave="0" documentId="13_ncr:1_{F1783148-145A-5343-B5FC-FCCB184756BE}" xr6:coauthVersionLast="47" xr6:coauthVersionMax="47" xr10:uidLastSave="{00000000-0000-0000-0000-000000000000}"/>
  <bookViews>
    <workbookView xWindow="0" yWindow="500" windowWidth="26020" windowHeight="16300" xr2:uid="{451AF1DC-5D30-CB46-98BA-6AC1831E7A9D}"/>
  </bookViews>
  <sheets>
    <sheet name=" Scenarios RK Top 5" sheetId="1" r:id="rId1"/>
    <sheet name=" Scenarios RK Top 10" sheetId="3" r:id="rId2"/>
    <sheet name=" Scenarios OS Top 10" sheetId="4" r:id="rId3"/>
    <sheet name=" Scenarios Overlapping" sheetId="14" r:id="rId4"/>
    <sheet name=" Scenarios All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7" i="1" l="1"/>
  <c r="D162" i="1"/>
  <c r="D157" i="1"/>
  <c r="D152" i="1"/>
  <c r="D151" i="1" l="1"/>
  <c r="D156" i="1"/>
  <c r="D161" i="1"/>
  <c r="D166" i="1"/>
  <c r="D146" i="1"/>
  <c r="D145" i="1"/>
  <c r="E129" i="15"/>
  <c r="E131" i="15" s="1"/>
  <c r="F129" i="14"/>
  <c r="F131" i="14" s="1"/>
  <c r="E129" i="14"/>
  <c r="E131" i="14" s="1"/>
  <c r="D129" i="14"/>
  <c r="D131" i="14" s="1"/>
  <c r="F129" i="15"/>
  <c r="F131" i="15" s="1"/>
  <c r="F129" i="4"/>
  <c r="F131" i="4" s="1"/>
  <c r="E129" i="4"/>
  <c r="E130" i="4" s="1"/>
  <c r="E399" i="4" s="1"/>
  <c r="E400" i="4" s="1"/>
  <c r="D129" i="4"/>
  <c r="D130" i="4" s="1"/>
  <c r="D399" i="4" s="1"/>
  <c r="F129" i="3"/>
  <c r="F131" i="3" s="1"/>
  <c r="E129" i="3"/>
  <c r="E131" i="3" s="1"/>
  <c r="F138" i="1"/>
  <c r="F140" i="1" s="1"/>
  <c r="E138" i="1"/>
  <c r="E140" i="1" s="1"/>
  <c r="D129" i="15"/>
  <c r="D131" i="15" s="1"/>
  <c r="D129" i="3"/>
  <c r="D130" i="3" s="1"/>
  <c r="D138" i="1"/>
  <c r="D139" i="1" s="1"/>
  <c r="D405" i="1" s="1"/>
  <c r="D406" i="1" s="1"/>
  <c r="D103" i="15"/>
  <c r="D109" i="15" s="1"/>
  <c r="D115" i="15" s="1"/>
  <c r="D116" i="15" s="1"/>
  <c r="D93" i="1"/>
  <c r="D89" i="3"/>
  <c r="D107" i="1"/>
  <c r="D109" i="1" s="1"/>
  <c r="D110" i="1" s="1"/>
  <c r="D88" i="3"/>
  <c r="D103" i="3"/>
  <c r="D109" i="3" s="1"/>
  <c r="D115" i="3" s="1"/>
  <c r="D116" i="3" s="1"/>
  <c r="D103" i="4"/>
  <c r="D104" i="4" s="1"/>
  <c r="F174" i="1"/>
  <c r="E174" i="1"/>
  <c r="D174" i="1"/>
  <c r="E15" i="1"/>
  <c r="D486" i="14"/>
  <c r="F522" i="1"/>
  <c r="E522" i="1"/>
  <c r="D522" i="1"/>
  <c r="E523" i="1" s="1"/>
  <c r="F513" i="1"/>
  <c r="E513" i="1"/>
  <c r="D513" i="1"/>
  <c r="F515" i="1" s="1"/>
  <c r="F497" i="3"/>
  <c r="E497" i="3"/>
  <c r="D497" i="3"/>
  <c r="E498" i="3" s="1"/>
  <c r="F488" i="3"/>
  <c r="E488" i="3"/>
  <c r="D488" i="3"/>
  <c r="F496" i="4"/>
  <c r="E496" i="4"/>
  <c r="D496" i="4"/>
  <c r="E497" i="4" s="1"/>
  <c r="F487" i="4"/>
  <c r="E487" i="4"/>
  <c r="D487" i="4"/>
  <c r="F495" i="14"/>
  <c r="E495" i="14"/>
  <c r="D495" i="14"/>
  <c r="E496" i="14" s="1"/>
  <c r="F486" i="14"/>
  <c r="E486" i="14"/>
  <c r="D496" i="15"/>
  <c r="E497" i="15" s="1"/>
  <c r="D487" i="15"/>
  <c r="D488" i="15" s="1"/>
  <c r="E502" i="1"/>
  <c r="F502" i="1"/>
  <c r="E478" i="3"/>
  <c r="F478" i="3"/>
  <c r="E477" i="4"/>
  <c r="F477" i="4"/>
  <c r="E468" i="4"/>
  <c r="F468" i="4"/>
  <c r="E496" i="15"/>
  <c r="F496" i="15"/>
  <c r="E487" i="15"/>
  <c r="F487" i="15"/>
  <c r="D502" i="1"/>
  <c r="E503" i="1" s="1"/>
  <c r="F493" i="1"/>
  <c r="E493" i="1"/>
  <c r="D493" i="1"/>
  <c r="F495" i="1" s="1"/>
  <c r="D478" i="3"/>
  <c r="D479" i="3" s="1"/>
  <c r="F469" i="3"/>
  <c r="E469" i="3"/>
  <c r="D469" i="3"/>
  <c r="D468" i="4"/>
  <c r="E469" i="4" s="1"/>
  <c r="D477" i="4"/>
  <c r="D476" i="14"/>
  <c r="F477" i="14" s="1"/>
  <c r="F476" i="14"/>
  <c r="E476" i="14"/>
  <c r="D467" i="14"/>
  <c r="D468" i="14" s="1"/>
  <c r="F467" i="14"/>
  <c r="E467" i="14"/>
  <c r="E477" i="15"/>
  <c r="F477" i="15"/>
  <c r="D477" i="15"/>
  <c r="E468" i="15"/>
  <c r="F468" i="15"/>
  <c r="D468" i="15"/>
  <c r="F469" i="15" s="1"/>
  <c r="E433" i="1"/>
  <c r="F433" i="1"/>
  <c r="D433" i="1"/>
  <c r="E424" i="1"/>
  <c r="F424" i="1"/>
  <c r="D424" i="1"/>
  <c r="E420" i="3"/>
  <c r="F420" i="3"/>
  <c r="D420" i="3"/>
  <c r="E411" i="3"/>
  <c r="F411" i="3"/>
  <c r="D411" i="3"/>
  <c r="E427" i="4"/>
  <c r="E428" i="4" s="1"/>
  <c r="F427" i="4"/>
  <c r="F428" i="4" s="1"/>
  <c r="D427" i="4"/>
  <c r="D428" i="4" s="1"/>
  <c r="E418" i="4"/>
  <c r="F418" i="4"/>
  <c r="D418" i="4"/>
  <c r="D426" i="14"/>
  <c r="E426" i="14"/>
  <c r="E427" i="14" s="1"/>
  <c r="F426" i="14"/>
  <c r="F427" i="14" s="1"/>
  <c r="E417" i="14"/>
  <c r="E418" i="14" s="1"/>
  <c r="F417" i="14"/>
  <c r="F418" i="14" s="1"/>
  <c r="D417" i="14"/>
  <c r="E427" i="15"/>
  <c r="E428" i="15" s="1"/>
  <c r="F427" i="15"/>
  <c r="F428" i="15" s="1"/>
  <c r="D427" i="15"/>
  <c r="D428" i="15" s="1"/>
  <c r="E418" i="15"/>
  <c r="F418" i="15"/>
  <c r="D418" i="15"/>
  <c r="F460" i="15"/>
  <c r="F459" i="15" s="1"/>
  <c r="E460" i="15"/>
  <c r="E459" i="15" s="1"/>
  <c r="D460" i="15"/>
  <c r="D459" i="15" s="1"/>
  <c r="F452" i="15"/>
  <c r="F451" i="15" s="1"/>
  <c r="E452" i="15"/>
  <c r="E451" i="15" s="1"/>
  <c r="D452" i="15"/>
  <c r="D451" i="15" s="1"/>
  <c r="F444" i="15"/>
  <c r="F443" i="15" s="1"/>
  <c r="E444" i="15"/>
  <c r="E443" i="15" s="1"/>
  <c r="D444" i="15"/>
  <c r="D443" i="15" s="1"/>
  <c r="F437" i="15"/>
  <c r="E437" i="15"/>
  <c r="D437" i="15"/>
  <c r="F390" i="15"/>
  <c r="E390" i="15"/>
  <c r="D390" i="15"/>
  <c r="F389" i="15"/>
  <c r="E389" i="15"/>
  <c r="D389" i="15"/>
  <c r="F388" i="15"/>
  <c r="E388" i="15"/>
  <c r="D388" i="15"/>
  <c r="F380" i="15"/>
  <c r="F382" i="15" s="1"/>
  <c r="F383" i="15" s="1"/>
  <c r="E380" i="15"/>
  <c r="E381" i="15" s="1"/>
  <c r="E384" i="15" s="1"/>
  <c r="D380" i="15"/>
  <c r="D381" i="15" s="1"/>
  <c r="D384" i="15" s="1"/>
  <c r="F379" i="15"/>
  <c r="E379" i="15"/>
  <c r="D379" i="15"/>
  <c r="F378" i="15"/>
  <c r="E378" i="15"/>
  <c r="D378" i="15"/>
  <c r="F367" i="15"/>
  <c r="E367" i="15"/>
  <c r="D367" i="15"/>
  <c r="D369" i="15" s="1"/>
  <c r="F356" i="15"/>
  <c r="E356" i="15"/>
  <c r="D356" i="15"/>
  <c r="F345" i="15"/>
  <c r="F346" i="15" s="1"/>
  <c r="F347" i="15" s="1"/>
  <c r="E345" i="15"/>
  <c r="E346" i="15" s="1"/>
  <c r="E347" i="15" s="1"/>
  <c r="D345" i="15"/>
  <c r="D346" i="15" s="1"/>
  <c r="D347" i="15" s="1"/>
  <c r="F336" i="15"/>
  <c r="E336" i="15"/>
  <c r="D336" i="15"/>
  <c r="F335" i="15"/>
  <c r="E335" i="15"/>
  <c r="D335" i="15"/>
  <c r="F318" i="15"/>
  <c r="E318" i="15"/>
  <c r="E317" i="15" s="1"/>
  <c r="D318" i="15"/>
  <c r="F310" i="15"/>
  <c r="E310" i="15"/>
  <c r="E309" i="15" s="1"/>
  <c r="D310" i="15"/>
  <c r="D309" i="15" s="1"/>
  <c r="F302" i="15"/>
  <c r="F301" i="15" s="1"/>
  <c r="E302" i="15"/>
  <c r="E301" i="15" s="1"/>
  <c r="D302" i="15"/>
  <c r="D301" i="15" s="1"/>
  <c r="F291" i="15"/>
  <c r="E291" i="15"/>
  <c r="E290" i="15" s="1"/>
  <c r="D291" i="15"/>
  <c r="D290" i="15" s="1"/>
  <c r="F283" i="15"/>
  <c r="F282" i="15" s="1"/>
  <c r="E283" i="15"/>
  <c r="E282" i="15" s="1"/>
  <c r="D283" i="15"/>
  <c r="D282" i="15" s="1"/>
  <c r="F275" i="15"/>
  <c r="F274" i="15" s="1"/>
  <c r="E275" i="15"/>
  <c r="E274" i="15" s="1"/>
  <c r="D275" i="15"/>
  <c r="D274" i="15" s="1"/>
  <c r="F267" i="15"/>
  <c r="E267" i="15"/>
  <c r="D267" i="15"/>
  <c r="F228" i="15"/>
  <c r="F229" i="15" s="1"/>
  <c r="E228" i="15"/>
  <c r="E229" i="15" s="1"/>
  <c r="D228" i="15"/>
  <c r="D229" i="15" s="1"/>
  <c r="F219" i="15"/>
  <c r="F220" i="15" s="1"/>
  <c r="E219" i="15"/>
  <c r="E220" i="15" s="1"/>
  <c r="D219" i="15"/>
  <c r="D220" i="15" s="1"/>
  <c r="F209" i="15"/>
  <c r="F210" i="15" s="1"/>
  <c r="E209" i="15"/>
  <c r="E210" i="15" s="1"/>
  <c r="D209" i="15"/>
  <c r="D210" i="15" s="1"/>
  <c r="F200" i="15"/>
  <c r="F201" i="15" s="1"/>
  <c r="E200" i="15"/>
  <c r="E201" i="15" s="1"/>
  <c r="D200" i="15"/>
  <c r="D201" i="15" s="1"/>
  <c r="F191" i="15"/>
  <c r="F194" i="15" s="1"/>
  <c r="F195" i="15" s="1"/>
  <c r="E191" i="15"/>
  <c r="E194" i="15" s="1"/>
  <c r="E195" i="15" s="1"/>
  <c r="D191" i="15"/>
  <c r="D194" i="15" s="1"/>
  <c r="D195" i="15" s="1"/>
  <c r="F184" i="15"/>
  <c r="E184" i="15"/>
  <c r="D184" i="15"/>
  <c r="F177" i="15"/>
  <c r="E177" i="15"/>
  <c r="D177" i="15"/>
  <c r="F169" i="15"/>
  <c r="E169" i="15"/>
  <c r="D169" i="15"/>
  <c r="F160" i="15"/>
  <c r="E160" i="15"/>
  <c r="D160" i="15"/>
  <c r="F159" i="15"/>
  <c r="E159" i="15"/>
  <c r="D159" i="15"/>
  <c r="F146" i="15"/>
  <c r="E146" i="15"/>
  <c r="D146" i="15"/>
  <c r="F145" i="15"/>
  <c r="E145" i="15"/>
  <c r="D145" i="15"/>
  <c r="F143" i="15"/>
  <c r="F438" i="15" s="1"/>
  <c r="F439" i="15" s="1"/>
  <c r="E143" i="15"/>
  <c r="E438" i="15" s="1"/>
  <c r="E439" i="15" s="1"/>
  <c r="D143" i="15"/>
  <c r="D438" i="15" s="1"/>
  <c r="D439" i="15" s="1"/>
  <c r="F138" i="15"/>
  <c r="F139" i="15" s="1"/>
  <c r="E138" i="15"/>
  <c r="D138" i="15"/>
  <c r="D139" i="15" s="1"/>
  <c r="F137" i="15"/>
  <c r="E137" i="15"/>
  <c r="D137" i="15"/>
  <c r="F135" i="15"/>
  <c r="E135" i="15"/>
  <c r="D135" i="15"/>
  <c r="F268" i="15" s="1"/>
  <c r="F269" i="15" s="1"/>
  <c r="F123" i="15"/>
  <c r="F163" i="15" s="1"/>
  <c r="F166" i="15" s="1"/>
  <c r="E123" i="15"/>
  <c r="E163" i="15" s="1"/>
  <c r="E166" i="15" s="1"/>
  <c r="D123" i="15"/>
  <c r="D163" i="15" s="1"/>
  <c r="F122" i="15"/>
  <c r="F124" i="15" s="1"/>
  <c r="E122" i="15"/>
  <c r="E124" i="15" s="1"/>
  <c r="D122" i="15"/>
  <c r="D162" i="15" s="1"/>
  <c r="D100" i="15"/>
  <c r="E100" i="15" s="1"/>
  <c r="E103" i="15"/>
  <c r="E104" i="15" s="1"/>
  <c r="D95" i="15"/>
  <c r="E95" i="15" s="1"/>
  <c r="F94" i="15"/>
  <c r="E94" i="15"/>
  <c r="F89" i="15"/>
  <c r="E89" i="15"/>
  <c r="D89" i="15"/>
  <c r="F88" i="15"/>
  <c r="E88" i="15"/>
  <c r="D88" i="15"/>
  <c r="F16" i="15"/>
  <c r="F17" i="15" s="1"/>
  <c r="F18" i="15" s="1"/>
  <c r="E15" i="15"/>
  <c r="E16" i="15" s="1"/>
  <c r="E17" i="15" s="1"/>
  <c r="E18" i="15" s="1"/>
  <c r="D15" i="15"/>
  <c r="D16" i="15" s="1"/>
  <c r="D17" i="15" s="1"/>
  <c r="D18" i="15" s="1"/>
  <c r="D206" i="1"/>
  <c r="E99" i="1"/>
  <c r="E100" i="1" s="1"/>
  <c r="F99" i="1"/>
  <c r="F100" i="1" s="1"/>
  <c r="D99" i="1"/>
  <c r="D100" i="1" s="1"/>
  <c r="D133" i="1"/>
  <c r="D134" i="1" s="1"/>
  <c r="D127" i="1"/>
  <c r="D200" i="1" s="1"/>
  <c r="E122" i="14"/>
  <c r="E124" i="14" s="1"/>
  <c r="E125" i="14" s="1"/>
  <c r="E165" i="14" s="1"/>
  <c r="F122" i="14"/>
  <c r="F124" i="14" s="1"/>
  <c r="E123" i="14"/>
  <c r="E163" i="14" s="1"/>
  <c r="E166" i="14" s="1"/>
  <c r="F123" i="14"/>
  <c r="F163" i="14" s="1"/>
  <c r="F166" i="14" s="1"/>
  <c r="D123" i="14"/>
  <c r="D163" i="14" s="1"/>
  <c r="D166" i="14" s="1"/>
  <c r="D122" i="14"/>
  <c r="D162" i="14" s="1"/>
  <c r="E122" i="4"/>
  <c r="E124" i="4" s="1"/>
  <c r="E125" i="4" s="1"/>
  <c r="E165" i="4" s="1"/>
  <c r="F122" i="4"/>
  <c r="F124" i="4" s="1"/>
  <c r="F125" i="4" s="1"/>
  <c r="F165" i="4" s="1"/>
  <c r="E123" i="4"/>
  <c r="E163" i="4" s="1"/>
  <c r="E166" i="4" s="1"/>
  <c r="F123" i="4"/>
  <c r="F163" i="4" s="1"/>
  <c r="F166" i="4" s="1"/>
  <c r="D123" i="4"/>
  <c r="D163" i="4" s="1"/>
  <c r="D122" i="4"/>
  <c r="D162" i="4" s="1"/>
  <c r="E122" i="3"/>
  <c r="E124" i="3" s="1"/>
  <c r="E125" i="3" s="1"/>
  <c r="E165" i="3" s="1"/>
  <c r="F122" i="3"/>
  <c r="F124" i="3" s="1"/>
  <c r="F125" i="3" s="1"/>
  <c r="F165" i="3" s="1"/>
  <c r="E123" i="3"/>
  <c r="E163" i="3" s="1"/>
  <c r="E166" i="3" s="1"/>
  <c r="F123" i="3"/>
  <c r="F163" i="3" s="1"/>
  <c r="F166" i="3" s="1"/>
  <c r="D123" i="3"/>
  <c r="D163" i="3" s="1"/>
  <c r="D122" i="3"/>
  <c r="D110" i="3" s="1"/>
  <c r="E126" i="1"/>
  <c r="E128" i="1" s="1"/>
  <c r="E129" i="1" s="1"/>
  <c r="E202" i="1" s="1"/>
  <c r="F126" i="1"/>
  <c r="F128" i="1" s="1"/>
  <c r="F129" i="1" s="1"/>
  <c r="F202" i="1" s="1"/>
  <c r="E127" i="1"/>
  <c r="E200" i="1" s="1"/>
  <c r="E203" i="1" s="1"/>
  <c r="F127" i="1"/>
  <c r="F200" i="1" s="1"/>
  <c r="F203" i="1" s="1"/>
  <c r="E92" i="1"/>
  <c r="F92" i="1"/>
  <c r="E93" i="1"/>
  <c r="F93" i="1"/>
  <c r="D92" i="1"/>
  <c r="E88" i="3"/>
  <c r="F88" i="3"/>
  <c r="E89" i="3"/>
  <c r="F89" i="3"/>
  <c r="E88" i="4"/>
  <c r="E90" i="4" s="1"/>
  <c r="F88" i="4"/>
  <c r="F90" i="4" s="1"/>
  <c r="E89" i="4"/>
  <c r="F89" i="4"/>
  <c r="D88" i="4"/>
  <c r="D89" i="4"/>
  <c r="E88" i="14"/>
  <c r="F88" i="14"/>
  <c r="E89" i="14"/>
  <c r="F89" i="14"/>
  <c r="D89" i="14"/>
  <c r="D88" i="14"/>
  <c r="D169" i="14"/>
  <c r="D177" i="14"/>
  <c r="D437" i="3"/>
  <c r="D436" i="3" s="1"/>
  <c r="D372" i="1"/>
  <c r="D361" i="1"/>
  <c r="D137" i="14"/>
  <c r="F459" i="14"/>
  <c r="F458" i="14" s="1"/>
  <c r="E459" i="14"/>
  <c r="E458" i="14" s="1"/>
  <c r="D459" i="14"/>
  <c r="D458" i="14" s="1"/>
  <c r="F451" i="14"/>
  <c r="F450" i="14" s="1"/>
  <c r="E451" i="14"/>
  <c r="E450" i="14" s="1"/>
  <c r="D451" i="14"/>
  <c r="D450" i="14" s="1"/>
  <c r="F443" i="14"/>
  <c r="F442" i="14" s="1"/>
  <c r="E443" i="14"/>
  <c r="E442" i="14" s="1"/>
  <c r="D443" i="14"/>
  <c r="D442" i="14" s="1"/>
  <c r="F436" i="14"/>
  <c r="E436" i="14"/>
  <c r="D436" i="14"/>
  <c r="F389" i="14"/>
  <c r="E389" i="14"/>
  <c r="D389" i="14"/>
  <c r="F388" i="14"/>
  <c r="E388" i="14"/>
  <c r="D388" i="14"/>
  <c r="F387" i="14"/>
  <c r="E387" i="14"/>
  <c r="D387" i="14"/>
  <c r="F379" i="14"/>
  <c r="F380" i="14" s="1"/>
  <c r="F383" i="14" s="1"/>
  <c r="E379" i="14"/>
  <c r="E380" i="14" s="1"/>
  <c r="E383" i="14" s="1"/>
  <c r="D379" i="14"/>
  <c r="D380" i="14" s="1"/>
  <c r="D383" i="14" s="1"/>
  <c r="F378" i="14"/>
  <c r="E378" i="14"/>
  <c r="D378" i="14"/>
  <c r="F377" i="14"/>
  <c r="E377" i="14"/>
  <c r="D377" i="14"/>
  <c r="F366" i="14"/>
  <c r="F368" i="14" s="1"/>
  <c r="E366" i="14"/>
  <c r="E368" i="14" s="1"/>
  <c r="D366" i="14"/>
  <c r="D368" i="14" s="1"/>
  <c r="F355" i="14"/>
  <c r="E355" i="14"/>
  <c r="D355" i="14"/>
  <c r="F344" i="14"/>
  <c r="F345" i="14" s="1"/>
  <c r="F346" i="14" s="1"/>
  <c r="E344" i="14"/>
  <c r="E345" i="14" s="1"/>
  <c r="E346" i="14" s="1"/>
  <c r="D344" i="14"/>
  <c r="D345" i="14" s="1"/>
  <c r="D346" i="14" s="1"/>
  <c r="F335" i="14"/>
  <c r="F336" i="14" s="1"/>
  <c r="E335" i="14"/>
  <c r="E336" i="14" s="1"/>
  <c r="D335" i="14"/>
  <c r="D336" i="14" s="1"/>
  <c r="F334" i="14"/>
  <c r="E334" i="14"/>
  <c r="D334" i="14"/>
  <c r="F317" i="14"/>
  <c r="E317" i="14"/>
  <c r="E316" i="14" s="1"/>
  <c r="D317" i="14"/>
  <c r="D316" i="14" s="1"/>
  <c r="F309" i="14"/>
  <c r="F308" i="14" s="1"/>
  <c r="E309" i="14"/>
  <c r="E308" i="14" s="1"/>
  <c r="D309" i="14"/>
  <c r="D308" i="14" s="1"/>
  <c r="F301" i="14"/>
  <c r="F300" i="14" s="1"/>
  <c r="E301" i="14"/>
  <c r="E300" i="14" s="1"/>
  <c r="D301" i="14"/>
  <c r="D300" i="14" s="1"/>
  <c r="F291" i="14"/>
  <c r="F290" i="14" s="1"/>
  <c r="E291" i="14"/>
  <c r="E290" i="14" s="1"/>
  <c r="D291" i="14"/>
  <c r="D290" i="14" s="1"/>
  <c r="F283" i="14"/>
  <c r="F282" i="14" s="1"/>
  <c r="E283" i="14"/>
  <c r="E282" i="14" s="1"/>
  <c r="D283" i="14"/>
  <c r="D282" i="14" s="1"/>
  <c r="F275" i="14"/>
  <c r="F274" i="14" s="1"/>
  <c r="E275" i="14"/>
  <c r="E274" i="14" s="1"/>
  <c r="D275" i="14"/>
  <c r="D274" i="14" s="1"/>
  <c r="F267" i="14"/>
  <c r="E267" i="14"/>
  <c r="D267" i="14"/>
  <c r="F228" i="14"/>
  <c r="F229" i="14" s="1"/>
  <c r="E228" i="14"/>
  <c r="E229" i="14" s="1"/>
  <c r="D228" i="14"/>
  <c r="D229" i="14" s="1"/>
  <c r="F219" i="14"/>
  <c r="F220" i="14" s="1"/>
  <c r="E219" i="14"/>
  <c r="E220" i="14" s="1"/>
  <c r="D219" i="14"/>
  <c r="D220" i="14" s="1"/>
  <c r="F209" i="14"/>
  <c r="F210" i="14" s="1"/>
  <c r="E209" i="14"/>
  <c r="E210" i="14" s="1"/>
  <c r="D209" i="14"/>
  <c r="D210" i="14" s="1"/>
  <c r="F200" i="14"/>
  <c r="F201" i="14" s="1"/>
  <c r="E200" i="14"/>
  <c r="E201" i="14" s="1"/>
  <c r="D200" i="14"/>
  <c r="D201" i="14" s="1"/>
  <c r="F191" i="14"/>
  <c r="F194" i="14" s="1"/>
  <c r="F195" i="14" s="1"/>
  <c r="E191" i="14"/>
  <c r="E194" i="14" s="1"/>
  <c r="E195" i="14" s="1"/>
  <c r="D191" i="14"/>
  <c r="D194" i="14" s="1"/>
  <c r="D195" i="14" s="1"/>
  <c r="F184" i="14"/>
  <c r="E184" i="14"/>
  <c r="D184" i="14"/>
  <c r="F177" i="14"/>
  <c r="E177" i="14"/>
  <c r="F169" i="14"/>
  <c r="E169" i="14"/>
  <c r="F160" i="14"/>
  <c r="E160" i="14"/>
  <c r="D160" i="14"/>
  <c r="F159" i="14"/>
  <c r="E159" i="14"/>
  <c r="D159" i="14"/>
  <c r="F146" i="14"/>
  <c r="E146" i="14"/>
  <c r="D146" i="14"/>
  <c r="F145" i="14"/>
  <c r="E145" i="14"/>
  <c r="D145" i="14"/>
  <c r="F143" i="14"/>
  <c r="F437" i="14" s="1"/>
  <c r="F438" i="14" s="1"/>
  <c r="E143" i="14"/>
  <c r="E437" i="14" s="1"/>
  <c r="E438" i="14" s="1"/>
  <c r="D143" i="14"/>
  <c r="D437" i="14" s="1"/>
  <c r="D438" i="14" s="1"/>
  <c r="F138" i="14"/>
  <c r="E138" i="14"/>
  <c r="D138" i="14"/>
  <c r="F137" i="14"/>
  <c r="E137" i="14"/>
  <c r="F135" i="14"/>
  <c r="E135" i="14"/>
  <c r="D135" i="14"/>
  <c r="F268" i="14" s="1"/>
  <c r="F269" i="14" s="1"/>
  <c r="D103" i="14"/>
  <c r="D105" i="14" s="1"/>
  <c r="D100" i="14"/>
  <c r="E100" i="14" s="1"/>
  <c r="F99" i="14"/>
  <c r="F103" i="14" s="1"/>
  <c r="F104" i="14" s="1"/>
  <c r="E99" i="14"/>
  <c r="D95" i="14"/>
  <c r="D96" i="14" s="1"/>
  <c r="F94" i="14"/>
  <c r="E94" i="14"/>
  <c r="F16" i="14"/>
  <c r="F17" i="14" s="1"/>
  <c r="F18" i="14" s="1"/>
  <c r="E15" i="14"/>
  <c r="E16" i="14" s="1"/>
  <c r="E17" i="14" s="1"/>
  <c r="E18" i="14" s="1"/>
  <c r="D15" i="14"/>
  <c r="D16" i="14" s="1"/>
  <c r="D17" i="14" s="1"/>
  <c r="D18" i="14" s="1"/>
  <c r="D211" i="3"/>
  <c r="E180" i="1"/>
  <c r="E444" i="1" s="1"/>
  <c r="E445" i="1" s="1"/>
  <c r="F180" i="1"/>
  <c r="F444" i="1" s="1"/>
  <c r="F445" i="1" s="1"/>
  <c r="D180" i="1"/>
  <c r="D444" i="1" s="1"/>
  <c r="D445" i="1" s="1"/>
  <c r="D143" i="4"/>
  <c r="D438" i="4" s="1"/>
  <c r="D439" i="4" s="1"/>
  <c r="E466" i="1"/>
  <c r="E465" i="1" s="1"/>
  <c r="F466" i="1"/>
  <c r="F465" i="1" s="1"/>
  <c r="D466" i="1"/>
  <c r="D465" i="1" s="1"/>
  <c r="D450" i="1"/>
  <c r="D449" i="1" s="1"/>
  <c r="E458" i="1"/>
  <c r="E457" i="1" s="1"/>
  <c r="F458" i="1"/>
  <c r="F457" i="1" s="1"/>
  <c r="D458" i="1"/>
  <c r="D457" i="1" s="1"/>
  <c r="E450" i="1"/>
  <c r="E449" i="1" s="1"/>
  <c r="F450" i="1"/>
  <c r="F449" i="1" s="1"/>
  <c r="E460" i="4"/>
  <c r="E459" i="4" s="1"/>
  <c r="F460" i="4"/>
  <c r="F459" i="4" s="1"/>
  <c r="D460" i="4"/>
  <c r="E452" i="4"/>
  <c r="E451" i="4" s="1"/>
  <c r="F452" i="4"/>
  <c r="F451" i="4" s="1"/>
  <c r="D452" i="4"/>
  <c r="D451" i="4" s="1"/>
  <c r="D444" i="4"/>
  <c r="D443" i="4" s="1"/>
  <c r="E444" i="4"/>
  <c r="E443" i="4" s="1"/>
  <c r="F444" i="4"/>
  <c r="F443" i="4" s="1"/>
  <c r="E453" i="3"/>
  <c r="E452" i="3" s="1"/>
  <c r="F453" i="3"/>
  <c r="F452" i="3" s="1"/>
  <c r="D453" i="3"/>
  <c r="E445" i="3"/>
  <c r="E444" i="3" s="1"/>
  <c r="F445" i="3"/>
  <c r="F444" i="3" s="1"/>
  <c r="D445" i="3"/>
  <c r="D444" i="3" s="1"/>
  <c r="E437" i="3"/>
  <c r="E436" i="3" s="1"/>
  <c r="F437" i="3"/>
  <c r="F436" i="3" s="1"/>
  <c r="D281" i="1"/>
  <c r="D280" i="1" s="1"/>
  <c r="E437" i="4"/>
  <c r="F437" i="4"/>
  <c r="D437" i="4"/>
  <c r="E430" i="3"/>
  <c r="F430" i="3"/>
  <c r="E143" i="4"/>
  <c r="E438" i="4" s="1"/>
  <c r="E439" i="4" s="1"/>
  <c r="F143" i="4"/>
  <c r="F438" i="4" s="1"/>
  <c r="F439" i="4" s="1"/>
  <c r="E145" i="4"/>
  <c r="F145" i="4"/>
  <c r="E146" i="4"/>
  <c r="E147" i="4" s="1"/>
  <c r="F146" i="4"/>
  <c r="D146" i="4"/>
  <c r="D145" i="4"/>
  <c r="E143" i="3"/>
  <c r="E431" i="3" s="1"/>
  <c r="E432" i="3" s="1"/>
  <c r="F143" i="3"/>
  <c r="F431" i="3" s="1"/>
  <c r="F432" i="3" s="1"/>
  <c r="E145" i="3"/>
  <c r="F145" i="3"/>
  <c r="E146" i="3"/>
  <c r="E147" i="3" s="1"/>
  <c r="F146" i="3"/>
  <c r="D146" i="3"/>
  <c r="D147" i="3" s="1"/>
  <c r="D183" i="1"/>
  <c r="D145" i="3"/>
  <c r="D182" i="1"/>
  <c r="D143" i="3"/>
  <c r="D431" i="3" s="1"/>
  <c r="D432" i="3" s="1"/>
  <c r="D430" i="3"/>
  <c r="D307" i="1"/>
  <c r="D306" i="1" s="1"/>
  <c r="E443" i="1"/>
  <c r="F443" i="1"/>
  <c r="D443" i="1"/>
  <c r="D273" i="1"/>
  <c r="E182" i="1"/>
  <c r="F182" i="1"/>
  <c r="E183" i="1"/>
  <c r="E184" i="1" s="1"/>
  <c r="F183" i="1"/>
  <c r="F184" i="1" s="1"/>
  <c r="D175" i="1"/>
  <c r="D176" i="1" s="1"/>
  <c r="D172" i="1"/>
  <c r="D289" i="1"/>
  <c r="D288" i="1" s="1"/>
  <c r="D138" i="4"/>
  <c r="D139" i="4" s="1"/>
  <c r="D323" i="1"/>
  <c r="D322" i="1" s="1"/>
  <c r="D297" i="1"/>
  <c r="D296" i="1" s="1"/>
  <c r="D277" i="3"/>
  <c r="E135" i="4"/>
  <c r="F135" i="4"/>
  <c r="E137" i="4"/>
  <c r="F137" i="4"/>
  <c r="E138" i="4"/>
  <c r="E139" i="4" s="1"/>
  <c r="F138" i="4"/>
  <c r="F139" i="4" s="1"/>
  <c r="D137" i="4"/>
  <c r="D135" i="4"/>
  <c r="E135" i="3"/>
  <c r="F135" i="3"/>
  <c r="E137" i="3"/>
  <c r="F137" i="3"/>
  <c r="E138" i="3"/>
  <c r="E139" i="3" s="1"/>
  <c r="F138" i="3"/>
  <c r="F139" i="3" s="1"/>
  <c r="D138" i="3"/>
  <c r="D139" i="3" s="1"/>
  <c r="D137" i="3"/>
  <c r="D135" i="3"/>
  <c r="D15" i="1"/>
  <c r="D16" i="1" s="1"/>
  <c r="D17" i="1" s="1"/>
  <c r="D18" i="1" s="1"/>
  <c r="E159" i="3"/>
  <c r="F159" i="3"/>
  <c r="E160" i="3"/>
  <c r="F160" i="3"/>
  <c r="E159" i="4"/>
  <c r="F159" i="4"/>
  <c r="E160" i="4"/>
  <c r="F160" i="4"/>
  <c r="D160" i="4"/>
  <c r="E196" i="1"/>
  <c r="F196" i="1"/>
  <c r="E197" i="1"/>
  <c r="F197" i="1"/>
  <c r="E191" i="4"/>
  <c r="E194" i="4" s="1"/>
  <c r="E195" i="4" s="1"/>
  <c r="F191" i="4"/>
  <c r="F194" i="4" s="1"/>
  <c r="F195" i="4" s="1"/>
  <c r="D191" i="4"/>
  <c r="D194" i="4" s="1"/>
  <c r="D195" i="4" s="1"/>
  <c r="D184" i="4"/>
  <c r="E191" i="3"/>
  <c r="F191" i="3"/>
  <c r="D184" i="3"/>
  <c r="D191" i="3"/>
  <c r="E227" i="1"/>
  <c r="F227" i="1"/>
  <c r="D227" i="1"/>
  <c r="D220" i="1"/>
  <c r="F99" i="3"/>
  <c r="F103" i="3" s="1"/>
  <c r="F104" i="3" s="1"/>
  <c r="E99" i="3"/>
  <c r="E103" i="3" s="1"/>
  <c r="E104" i="3" s="1"/>
  <c r="F99" i="4"/>
  <c r="E99" i="4"/>
  <c r="D100" i="4"/>
  <c r="F100" i="4" s="1"/>
  <c r="D100" i="3"/>
  <c r="F100" i="3" s="1"/>
  <c r="D104" i="1"/>
  <c r="E104" i="1"/>
  <c r="F104" i="1"/>
  <c r="E107" i="1"/>
  <c r="E108" i="1" s="1"/>
  <c r="F107" i="1"/>
  <c r="F108" i="1" s="1"/>
  <c r="D126" i="1"/>
  <c r="D128" i="1" s="1"/>
  <c r="D129" i="1" s="1"/>
  <c r="D202" i="1" s="1"/>
  <c r="E209" i="4"/>
  <c r="F209" i="4"/>
  <c r="D209" i="4"/>
  <c r="D210" i="4" s="1"/>
  <c r="E228" i="4"/>
  <c r="E229" i="4" s="1"/>
  <c r="F228" i="4"/>
  <c r="F229" i="4" s="1"/>
  <c r="D228" i="4"/>
  <c r="D229" i="4" s="1"/>
  <c r="F408" i="4"/>
  <c r="F409" i="4" s="1"/>
  <c r="E408" i="4"/>
  <c r="D408" i="4"/>
  <c r="F390" i="4"/>
  <c r="E390" i="4"/>
  <c r="D390" i="4"/>
  <c r="F389" i="4"/>
  <c r="E389" i="4"/>
  <c r="D389" i="4"/>
  <c r="F388" i="4"/>
  <c r="E388" i="4"/>
  <c r="D388" i="4"/>
  <c r="F380" i="4"/>
  <c r="F382" i="4" s="1"/>
  <c r="F383" i="4" s="1"/>
  <c r="E380" i="4"/>
  <c r="E382" i="4" s="1"/>
  <c r="E383" i="4" s="1"/>
  <c r="D380" i="4"/>
  <c r="D382" i="4" s="1"/>
  <c r="D383" i="4" s="1"/>
  <c r="F379" i="4"/>
  <c r="E379" i="4"/>
  <c r="D379" i="4"/>
  <c r="F378" i="4"/>
  <c r="E378" i="4"/>
  <c r="D378" i="4"/>
  <c r="F367" i="4"/>
  <c r="E367" i="4"/>
  <c r="D367" i="4"/>
  <c r="F356" i="4"/>
  <c r="E356" i="4"/>
  <c r="D356" i="4"/>
  <c r="F345" i="4"/>
  <c r="F346" i="4" s="1"/>
  <c r="F347" i="4" s="1"/>
  <c r="E345" i="4"/>
  <c r="E346" i="4" s="1"/>
  <c r="E347" i="4" s="1"/>
  <c r="D345" i="4"/>
  <c r="D346" i="4" s="1"/>
  <c r="D347" i="4" s="1"/>
  <c r="F336" i="4"/>
  <c r="E336" i="4"/>
  <c r="D336" i="4"/>
  <c r="F335" i="4"/>
  <c r="E335" i="4"/>
  <c r="D335" i="4"/>
  <c r="D318" i="4"/>
  <c r="D317" i="4" s="1"/>
  <c r="D310" i="4"/>
  <c r="D302" i="4"/>
  <c r="D291" i="4"/>
  <c r="D290" i="4" s="1"/>
  <c r="D283" i="4"/>
  <c r="D282" i="4" s="1"/>
  <c r="D275" i="4"/>
  <c r="D274" i="4" s="1"/>
  <c r="F267" i="4"/>
  <c r="E267" i="4"/>
  <c r="D267" i="4"/>
  <c r="F219" i="4"/>
  <c r="F220" i="4" s="1"/>
  <c r="E219" i="4"/>
  <c r="E220" i="4" s="1"/>
  <c r="D219" i="4"/>
  <c r="D220" i="4" s="1"/>
  <c r="F200" i="4"/>
  <c r="F201" i="4" s="1"/>
  <c r="E200" i="4"/>
  <c r="E201" i="4" s="1"/>
  <c r="D200" i="4"/>
  <c r="D201" i="4" s="1"/>
  <c r="F184" i="4"/>
  <c r="E184" i="4"/>
  <c r="F177" i="4"/>
  <c r="E177" i="4"/>
  <c r="D177" i="4"/>
  <c r="F169" i="4"/>
  <c r="E169" i="4"/>
  <c r="D169" i="4"/>
  <c r="D159" i="4"/>
  <c r="F318" i="4"/>
  <c r="E275" i="4"/>
  <c r="E274" i="4" s="1"/>
  <c r="D95" i="4"/>
  <c r="D96" i="4" s="1"/>
  <c r="F94" i="4"/>
  <c r="E94" i="4"/>
  <c r="F16" i="4"/>
  <c r="F17" i="4" s="1"/>
  <c r="F18" i="4" s="1"/>
  <c r="E15" i="4"/>
  <c r="E16" i="4" s="1"/>
  <c r="E17" i="4" s="1"/>
  <c r="E18" i="4" s="1"/>
  <c r="D15" i="4"/>
  <c r="D16" i="4" s="1"/>
  <c r="D17" i="4" s="1"/>
  <c r="D18" i="4" s="1"/>
  <c r="E221" i="3"/>
  <c r="F221" i="3"/>
  <c r="F222" i="3" s="1"/>
  <c r="D221" i="3"/>
  <c r="E211" i="3"/>
  <c r="E212" i="3" s="1"/>
  <c r="F211" i="3"/>
  <c r="F212" i="3" s="1"/>
  <c r="E202" i="3"/>
  <c r="E203" i="3" s="1"/>
  <c r="F202" i="3"/>
  <c r="F203" i="3" s="1"/>
  <c r="D202" i="3"/>
  <c r="D203" i="3" s="1"/>
  <c r="D130" i="15" l="1"/>
  <c r="D408" i="15" s="1"/>
  <c r="D409" i="15" s="1"/>
  <c r="D105" i="15"/>
  <c r="D131" i="4"/>
  <c r="F490" i="3"/>
  <c r="D399" i="15"/>
  <c r="D400" i="15" s="1"/>
  <c r="D130" i="14"/>
  <c r="D407" i="14" s="1"/>
  <c r="D408" i="14" s="1"/>
  <c r="E131" i="4"/>
  <c r="D104" i="3"/>
  <c r="D131" i="3"/>
  <c r="D401" i="3"/>
  <c r="D402" i="3" s="1"/>
  <c r="D392" i="3"/>
  <c r="D393" i="3" s="1"/>
  <c r="D140" i="1"/>
  <c r="D414" i="1"/>
  <c r="F130" i="14"/>
  <c r="E130" i="14"/>
  <c r="F130" i="15"/>
  <c r="E130" i="15"/>
  <c r="F130" i="4"/>
  <c r="F399" i="4" s="1"/>
  <c r="F400" i="4" s="1"/>
  <c r="F130" i="3"/>
  <c r="E130" i="3"/>
  <c r="F139" i="1"/>
  <c r="E139" i="1"/>
  <c r="D113" i="1"/>
  <c r="D119" i="1" s="1"/>
  <c r="D120" i="1" s="1"/>
  <c r="F504" i="1"/>
  <c r="E504" i="1"/>
  <c r="D114" i="1"/>
  <c r="D111" i="3"/>
  <c r="D112" i="3"/>
  <c r="D124" i="3"/>
  <c r="D125" i="3" s="1"/>
  <c r="D165" i="3" s="1"/>
  <c r="D109" i="4"/>
  <c r="D115" i="4" s="1"/>
  <c r="D116" i="4" s="1"/>
  <c r="E479" i="4"/>
  <c r="D110" i="4"/>
  <c r="D109" i="14"/>
  <c r="D115" i="14" s="1"/>
  <c r="D116" i="14" s="1"/>
  <c r="D110" i="14"/>
  <c r="F497" i="14"/>
  <c r="D110" i="15"/>
  <c r="D111" i="15" s="1"/>
  <c r="E489" i="15"/>
  <c r="F488" i="15"/>
  <c r="D489" i="15"/>
  <c r="E490" i="15" s="1"/>
  <c r="E493" i="15" s="1"/>
  <c r="F489" i="15"/>
  <c r="E488" i="15"/>
  <c r="D498" i="15"/>
  <c r="D497" i="15"/>
  <c r="D491" i="15"/>
  <c r="F491" i="15"/>
  <c r="E491" i="15"/>
  <c r="F490" i="15"/>
  <c r="F493" i="15" s="1"/>
  <c r="F498" i="15"/>
  <c r="E498" i="15"/>
  <c r="D104" i="15"/>
  <c r="F497" i="15"/>
  <c r="E468" i="14"/>
  <c r="F496" i="14"/>
  <c r="F488" i="14"/>
  <c r="D104" i="14"/>
  <c r="D497" i="14"/>
  <c r="F499" i="14" s="1"/>
  <c r="E497" i="14"/>
  <c r="F469" i="4"/>
  <c r="E103" i="4"/>
  <c r="E104" i="4" s="1"/>
  <c r="D479" i="4"/>
  <c r="D481" i="4" s="1"/>
  <c r="F470" i="4"/>
  <c r="E470" i="4"/>
  <c r="D497" i="4"/>
  <c r="F479" i="4"/>
  <c r="F497" i="4"/>
  <c r="D498" i="4"/>
  <c r="F500" i="4" s="1"/>
  <c r="E498" i="4"/>
  <c r="F498" i="4"/>
  <c r="F489" i="4"/>
  <c r="F498" i="3"/>
  <c r="D499" i="3"/>
  <c r="F500" i="3" s="1"/>
  <c r="F503" i="3" s="1"/>
  <c r="E499" i="3"/>
  <c r="F499" i="3"/>
  <c r="E480" i="3"/>
  <c r="F479" i="3"/>
  <c r="E479" i="3"/>
  <c r="F480" i="3"/>
  <c r="D108" i="1"/>
  <c r="D524" i="1"/>
  <c r="D526" i="1" s="1"/>
  <c r="E527" i="1" s="1"/>
  <c r="F503" i="1"/>
  <c r="F524" i="1"/>
  <c r="E524" i="1"/>
  <c r="F523" i="1"/>
  <c r="D514" i="1"/>
  <c r="E514" i="1"/>
  <c r="F514" i="1"/>
  <c r="D515" i="1"/>
  <c r="E515" i="1"/>
  <c r="D523" i="1"/>
  <c r="D489" i="3"/>
  <c r="E489" i="3"/>
  <c r="F489" i="3"/>
  <c r="D490" i="3"/>
  <c r="E490" i="3"/>
  <c r="D498" i="3"/>
  <c r="D488" i="4"/>
  <c r="E488" i="4"/>
  <c r="F488" i="4"/>
  <c r="D489" i="4"/>
  <c r="E489" i="4"/>
  <c r="D487" i="14"/>
  <c r="E487" i="14"/>
  <c r="F487" i="14"/>
  <c r="D488" i="14"/>
  <c r="E488" i="14"/>
  <c r="D496" i="14"/>
  <c r="D504" i="1"/>
  <c r="F471" i="3"/>
  <c r="D480" i="3"/>
  <c r="D469" i="4"/>
  <c r="D170" i="4"/>
  <c r="D238" i="4" s="1"/>
  <c r="D470" i="4"/>
  <c r="F468" i="14"/>
  <c r="D478" i="14"/>
  <c r="F480" i="14" s="1"/>
  <c r="E478" i="14"/>
  <c r="F478" i="14"/>
  <c r="E469" i="14"/>
  <c r="F469" i="14"/>
  <c r="D469" i="14"/>
  <c r="D477" i="14"/>
  <c r="E477" i="14"/>
  <c r="E463" i="15"/>
  <c r="E461" i="15" s="1"/>
  <c r="E462" i="15" s="1"/>
  <c r="E464" i="15" s="1"/>
  <c r="D470" i="15"/>
  <c r="E472" i="15" s="1"/>
  <c r="D479" i="15"/>
  <c r="E481" i="15" s="1"/>
  <c r="F470" i="15"/>
  <c r="E470" i="15"/>
  <c r="E469" i="15"/>
  <c r="F479" i="15"/>
  <c r="E479" i="15"/>
  <c r="F478" i="15"/>
  <c r="D469" i="15"/>
  <c r="D478" i="15"/>
  <c r="E478" i="15"/>
  <c r="D494" i="1"/>
  <c r="E494" i="1"/>
  <c r="D495" i="1"/>
  <c r="F494" i="1"/>
  <c r="E495" i="1"/>
  <c r="D503" i="1"/>
  <c r="D207" i="1"/>
  <c r="D470" i="3"/>
  <c r="E470" i="3"/>
  <c r="F470" i="3"/>
  <c r="D471" i="3"/>
  <c r="D473" i="3" s="1"/>
  <c r="D474" i="3" s="1"/>
  <c r="E471" i="3"/>
  <c r="E401" i="4"/>
  <c r="E403" i="4" s="1"/>
  <c r="E404" i="4" s="1"/>
  <c r="D401" i="4"/>
  <c r="D402" i="4" s="1"/>
  <c r="D400" i="4"/>
  <c r="E390" i="14"/>
  <c r="E392" i="14" s="1"/>
  <c r="E393" i="14" s="1"/>
  <c r="D170" i="14"/>
  <c r="D171" i="14" s="1"/>
  <c r="E325" i="14"/>
  <c r="E103" i="14"/>
  <c r="E104" i="14" s="1"/>
  <c r="D302" i="14"/>
  <c r="D303" i="14" s="1"/>
  <c r="D390" i="14"/>
  <c r="D392" i="14" s="1"/>
  <c r="D393" i="14" s="1"/>
  <c r="E162" i="14"/>
  <c r="F390" i="14"/>
  <c r="F391" i="14" s="1"/>
  <c r="F394" i="14" s="1"/>
  <c r="D325" i="14"/>
  <c r="E286" i="15"/>
  <c r="E284" i="15" s="1"/>
  <c r="E285" i="15" s="1"/>
  <c r="E287" i="15" s="1"/>
  <c r="F294" i="15"/>
  <c r="F292" i="15" s="1"/>
  <c r="F293" i="15" s="1"/>
  <c r="F295" i="15" s="1"/>
  <c r="E326" i="15"/>
  <c r="F162" i="15"/>
  <c r="E162" i="15"/>
  <c r="D440" i="15"/>
  <c r="F370" i="15"/>
  <c r="F372" i="15" s="1"/>
  <c r="F373" i="15" s="1"/>
  <c r="D391" i="15"/>
  <c r="D393" i="15" s="1"/>
  <c r="D394" i="15" s="1"/>
  <c r="F290" i="15"/>
  <c r="F391" i="15"/>
  <c r="F393" i="15" s="1"/>
  <c r="F394" i="15" s="1"/>
  <c r="D166" i="15"/>
  <c r="E294" i="15"/>
  <c r="E292" i="15" s="1"/>
  <c r="E293" i="15" s="1"/>
  <c r="E295" i="15" s="1"/>
  <c r="E338" i="15"/>
  <c r="E340" i="15" s="1"/>
  <c r="E341" i="15" s="1"/>
  <c r="F420" i="15"/>
  <c r="E420" i="15"/>
  <c r="D420" i="15"/>
  <c r="E419" i="15"/>
  <c r="F419" i="15"/>
  <c r="D429" i="15"/>
  <c r="D431" i="15" s="1"/>
  <c r="D432" i="15" s="1"/>
  <c r="F381" i="15"/>
  <c r="F384" i="15" s="1"/>
  <c r="E139" i="15"/>
  <c r="F338" i="15"/>
  <c r="F339" i="15" s="1"/>
  <c r="F342" i="15" s="1"/>
  <c r="D382" i="15"/>
  <c r="D383" i="15" s="1"/>
  <c r="F95" i="15"/>
  <c r="D419" i="15"/>
  <c r="E170" i="15"/>
  <c r="E238" i="15" s="1"/>
  <c r="E319" i="15"/>
  <c r="E320" i="15" s="1"/>
  <c r="E322" i="15" s="1"/>
  <c r="F100" i="15"/>
  <c r="F463" i="15"/>
  <c r="F461" i="15" s="1"/>
  <c r="F462" i="15" s="1"/>
  <c r="F464" i="15" s="1"/>
  <c r="D321" i="15"/>
  <c r="E391" i="15"/>
  <c r="E393" i="15" s="1"/>
  <c r="E394" i="15" s="1"/>
  <c r="D96" i="15"/>
  <c r="E147" i="15"/>
  <c r="D178" i="15"/>
  <c r="D180" i="15" s="1"/>
  <c r="D181" i="15" s="1"/>
  <c r="E321" i="15"/>
  <c r="E370" i="15"/>
  <c r="E372" i="15" s="1"/>
  <c r="E373" i="15" s="1"/>
  <c r="D463" i="15"/>
  <c r="D461" i="15" s="1"/>
  <c r="D462" i="15" s="1"/>
  <c r="F321" i="15"/>
  <c r="E278" i="15"/>
  <c r="E276" i="15" s="1"/>
  <c r="E277" i="15" s="1"/>
  <c r="E279" i="15" s="1"/>
  <c r="E303" i="15"/>
  <c r="E304" i="15" s="1"/>
  <c r="E306" i="15" s="1"/>
  <c r="F303" i="15"/>
  <c r="F304" i="15" s="1"/>
  <c r="F306" i="15" s="1"/>
  <c r="F326" i="15"/>
  <c r="E311" i="15"/>
  <c r="E312" i="15" s="1"/>
  <c r="E314" i="15" s="1"/>
  <c r="F313" i="15"/>
  <c r="D278" i="15"/>
  <c r="D276" i="15" s="1"/>
  <c r="D277" i="15" s="1"/>
  <c r="D311" i="15"/>
  <c r="D312" i="15" s="1"/>
  <c r="E337" i="15"/>
  <c r="D348" i="15"/>
  <c r="D350" i="15" s="1"/>
  <c r="D351" i="15" s="1"/>
  <c r="F369" i="15"/>
  <c r="E382" i="15"/>
  <c r="E383" i="15" s="1"/>
  <c r="D410" i="15"/>
  <c r="D412" i="15" s="1"/>
  <c r="D413" i="15" s="1"/>
  <c r="D338" i="15"/>
  <c r="D340" i="15" s="1"/>
  <c r="D341" i="15" s="1"/>
  <c r="D170" i="15"/>
  <c r="D172" i="15" s="1"/>
  <c r="D253" i="15" s="1"/>
  <c r="D185" i="15"/>
  <c r="D187" i="15" s="1"/>
  <c r="D188" i="15" s="1"/>
  <c r="D326" i="15"/>
  <c r="F164" i="15"/>
  <c r="F125" i="15"/>
  <c r="F165" i="15" s="1"/>
  <c r="F440" i="15"/>
  <c r="D106" i="15"/>
  <c r="F105" i="15"/>
  <c r="E105" i="15"/>
  <c r="E125" i="15"/>
  <c r="E165" i="15" s="1"/>
  <c r="E164" i="15"/>
  <c r="F270" i="15"/>
  <c r="E440" i="15"/>
  <c r="F309" i="15"/>
  <c r="F311" i="15" s="1"/>
  <c r="F312" i="15" s="1"/>
  <c r="F314" i="15" s="1"/>
  <c r="D317" i="15"/>
  <c r="D319" i="15" s="1"/>
  <c r="D320" i="15" s="1"/>
  <c r="E348" i="15"/>
  <c r="E429" i="15"/>
  <c r="F348" i="15"/>
  <c r="D359" i="15"/>
  <c r="D360" i="15" s="1"/>
  <c r="F429" i="15"/>
  <c r="D303" i="15"/>
  <c r="D304" i="15" s="1"/>
  <c r="F317" i="15"/>
  <c r="F319" i="15" s="1"/>
  <c r="F320" i="15" s="1"/>
  <c r="F322" i="15" s="1"/>
  <c r="E359" i="15"/>
  <c r="E360" i="15" s="1"/>
  <c r="F359" i="15"/>
  <c r="F360" i="15" s="1"/>
  <c r="F170" i="15"/>
  <c r="E178" i="15"/>
  <c r="F278" i="15"/>
  <c r="F276" i="15" s="1"/>
  <c r="F277" i="15" s="1"/>
  <c r="F279" i="15" s="1"/>
  <c r="D286" i="15"/>
  <c r="D284" i="15" s="1"/>
  <c r="D285" i="15" s="1"/>
  <c r="D337" i="15"/>
  <c r="E369" i="15"/>
  <c r="D90" i="15"/>
  <c r="D147" i="15"/>
  <c r="E185" i="15"/>
  <c r="F286" i="15"/>
  <c r="F284" i="15" s="1"/>
  <c r="F285" i="15" s="1"/>
  <c r="F287" i="15" s="1"/>
  <c r="D294" i="15"/>
  <c r="D292" i="15" s="1"/>
  <c r="D293" i="15" s="1"/>
  <c r="F337" i="15"/>
  <c r="D370" i="15"/>
  <c r="D447" i="15"/>
  <c r="D445" i="15" s="1"/>
  <c r="D446" i="15" s="1"/>
  <c r="F185" i="15"/>
  <c r="D192" i="15"/>
  <c r="D193" i="15" s="1"/>
  <c r="E447" i="15"/>
  <c r="E445" i="15" s="1"/>
  <c r="E446" i="15" s="1"/>
  <c r="E448" i="15" s="1"/>
  <c r="E90" i="15"/>
  <c r="F90" i="15"/>
  <c r="F147" i="15"/>
  <c r="E192" i="15"/>
  <c r="E193" i="15" s="1"/>
  <c r="E196" i="15" s="1"/>
  <c r="D305" i="15"/>
  <c r="F447" i="15"/>
  <c r="F445" i="15" s="1"/>
  <c r="F446" i="15" s="1"/>
  <c r="F448" i="15" s="1"/>
  <c r="D455" i="15"/>
  <c r="D453" i="15" s="1"/>
  <c r="D454" i="15" s="1"/>
  <c r="F192" i="15"/>
  <c r="F193" i="15" s="1"/>
  <c r="F196" i="15" s="1"/>
  <c r="E305" i="15"/>
  <c r="E455" i="15"/>
  <c r="E453" i="15" s="1"/>
  <c r="E454" i="15" s="1"/>
  <c r="E456" i="15" s="1"/>
  <c r="F178" i="15"/>
  <c r="F305" i="15"/>
  <c r="D313" i="15"/>
  <c r="F455" i="15"/>
  <c r="F453" i="15" s="1"/>
  <c r="F454" i="15" s="1"/>
  <c r="F456" i="15" s="1"/>
  <c r="D124" i="15"/>
  <c r="E313" i="15"/>
  <c r="F103" i="15"/>
  <c r="F104" i="15" s="1"/>
  <c r="D268" i="15"/>
  <c r="D269" i="15" s="1"/>
  <c r="E268" i="15"/>
  <c r="E269" i="15" s="1"/>
  <c r="E95" i="14"/>
  <c r="F95" i="14"/>
  <c r="D428" i="14"/>
  <c r="D429" i="14" s="1"/>
  <c r="D462" i="14"/>
  <c r="D460" i="14" s="1"/>
  <c r="D461" i="14" s="1"/>
  <c r="E462" i="14"/>
  <c r="E460" i="14" s="1"/>
  <c r="E461" i="14" s="1"/>
  <c r="E463" i="14" s="1"/>
  <c r="F312" i="14"/>
  <c r="D320" i="14"/>
  <c r="F462" i="14"/>
  <c r="F460" i="14" s="1"/>
  <c r="F461" i="14" s="1"/>
  <c r="F463" i="14" s="1"/>
  <c r="D427" i="14"/>
  <c r="E312" i="14"/>
  <c r="F278" i="14"/>
  <c r="F276" i="14" s="1"/>
  <c r="F277" i="14" s="1"/>
  <c r="F279" i="14" s="1"/>
  <c r="D147" i="14"/>
  <c r="D454" i="14"/>
  <c r="D452" i="14" s="1"/>
  <c r="D453" i="14" s="1"/>
  <c r="F294" i="14"/>
  <c r="F292" i="14" s="1"/>
  <c r="F293" i="14" s="1"/>
  <c r="F295" i="14" s="1"/>
  <c r="E302" i="14"/>
  <c r="E303" i="14" s="1"/>
  <c r="E305" i="14" s="1"/>
  <c r="F302" i="14"/>
  <c r="F303" i="14" s="1"/>
  <c r="F305" i="14" s="1"/>
  <c r="F139" i="14"/>
  <c r="E310" i="14"/>
  <c r="E311" i="14" s="1"/>
  <c r="E313" i="14" s="1"/>
  <c r="F310" i="14"/>
  <c r="F311" i="14" s="1"/>
  <c r="F313" i="14" s="1"/>
  <c r="E318" i="14"/>
  <c r="E319" i="14" s="1"/>
  <c r="E321" i="14" s="1"/>
  <c r="F320" i="14"/>
  <c r="E320" i="14"/>
  <c r="F325" i="14"/>
  <c r="D310" i="14"/>
  <c r="D311" i="14" s="1"/>
  <c r="D318" i="14"/>
  <c r="D319" i="14" s="1"/>
  <c r="D347" i="14"/>
  <c r="D349" i="14" s="1"/>
  <c r="D350" i="14" s="1"/>
  <c r="F381" i="14"/>
  <c r="F382" i="14" s="1"/>
  <c r="D419" i="14"/>
  <c r="D420" i="14" s="1"/>
  <c r="F100" i="14"/>
  <c r="E90" i="14"/>
  <c r="F369" i="14"/>
  <c r="F371" i="14" s="1"/>
  <c r="F372" i="14" s="1"/>
  <c r="F90" i="14"/>
  <c r="F91" i="14" s="1"/>
  <c r="E419" i="14"/>
  <c r="E420" i="14" s="1"/>
  <c r="E423" i="14" s="1"/>
  <c r="E185" i="14"/>
  <c r="E187" i="14" s="1"/>
  <c r="E188" i="14" s="1"/>
  <c r="F185" i="14"/>
  <c r="F187" i="14" s="1"/>
  <c r="F188" i="14" s="1"/>
  <c r="E369" i="14"/>
  <c r="E370" i="14" s="1"/>
  <c r="E373" i="14" s="1"/>
  <c r="E170" i="14"/>
  <c r="E238" i="14" s="1"/>
  <c r="E358" i="14"/>
  <c r="E359" i="14" s="1"/>
  <c r="E178" i="14"/>
  <c r="E180" i="14" s="1"/>
  <c r="E181" i="14" s="1"/>
  <c r="E337" i="14"/>
  <c r="E339" i="14" s="1"/>
  <c r="E340" i="14" s="1"/>
  <c r="D337" i="14"/>
  <c r="D339" i="14" s="1"/>
  <c r="D340" i="14" s="1"/>
  <c r="D381" i="14"/>
  <c r="D382" i="14" s="1"/>
  <c r="D185" i="14"/>
  <c r="D187" i="14" s="1"/>
  <c r="D188" i="14" s="1"/>
  <c r="F178" i="14"/>
  <c r="F180" i="14" s="1"/>
  <c r="F181" i="14" s="1"/>
  <c r="E192" i="14"/>
  <c r="E193" i="14" s="1"/>
  <c r="E196" i="14" s="1"/>
  <c r="F96" i="14"/>
  <c r="E96" i="14"/>
  <c r="F164" i="14"/>
  <c r="F125" i="14"/>
  <c r="F165" i="14" s="1"/>
  <c r="E439" i="14"/>
  <c r="F439" i="14"/>
  <c r="F270" i="14"/>
  <c r="D439" i="14"/>
  <c r="F105" i="14"/>
  <c r="D106" i="14"/>
  <c r="E105" i="14"/>
  <c r="E347" i="14"/>
  <c r="E428" i="14"/>
  <c r="F347" i="14"/>
  <c r="D358" i="14"/>
  <c r="D359" i="14" s="1"/>
  <c r="F428" i="14"/>
  <c r="D90" i="14"/>
  <c r="D278" i="14"/>
  <c r="D276" i="14" s="1"/>
  <c r="D277" i="14" s="1"/>
  <c r="F316" i="14"/>
  <c r="F318" i="14" s="1"/>
  <c r="F319" i="14" s="1"/>
  <c r="F321" i="14" s="1"/>
  <c r="E381" i="14"/>
  <c r="E382" i="14" s="1"/>
  <c r="F162" i="14"/>
  <c r="F170" i="14"/>
  <c r="D178" i="14"/>
  <c r="E278" i="14"/>
  <c r="E276" i="14" s="1"/>
  <c r="E277" i="14" s="1"/>
  <c r="E279" i="14" s="1"/>
  <c r="F358" i="14"/>
  <c r="F359" i="14" s="1"/>
  <c r="D286" i="14"/>
  <c r="D284" i="14" s="1"/>
  <c r="D285" i="14" s="1"/>
  <c r="E286" i="14"/>
  <c r="E284" i="14" s="1"/>
  <c r="E285" i="14" s="1"/>
  <c r="E287" i="14" s="1"/>
  <c r="E164" i="14"/>
  <c r="F286" i="14"/>
  <c r="F284" i="14" s="1"/>
  <c r="F285" i="14" s="1"/>
  <c r="F287" i="14" s="1"/>
  <c r="D294" i="14"/>
  <c r="D292" i="14" s="1"/>
  <c r="D293" i="14" s="1"/>
  <c r="D369" i="14"/>
  <c r="D446" i="14"/>
  <c r="D444" i="14" s="1"/>
  <c r="D445" i="14" s="1"/>
  <c r="E147" i="14"/>
  <c r="D192" i="14"/>
  <c r="D193" i="14" s="1"/>
  <c r="E294" i="14"/>
  <c r="E292" i="14" s="1"/>
  <c r="E293" i="14" s="1"/>
  <c r="E295" i="14" s="1"/>
  <c r="D418" i="14"/>
  <c r="E446" i="14"/>
  <c r="E444" i="14" s="1"/>
  <c r="E445" i="14" s="1"/>
  <c r="E447" i="14" s="1"/>
  <c r="D304" i="14"/>
  <c r="F446" i="14"/>
  <c r="F444" i="14" s="1"/>
  <c r="F445" i="14" s="1"/>
  <c r="F447" i="14" s="1"/>
  <c r="F192" i="14"/>
  <c r="F193" i="14" s="1"/>
  <c r="F196" i="14" s="1"/>
  <c r="E304" i="14"/>
  <c r="F337" i="14"/>
  <c r="E454" i="14"/>
  <c r="E452" i="14" s="1"/>
  <c r="E453" i="14" s="1"/>
  <c r="E455" i="14" s="1"/>
  <c r="F147" i="14"/>
  <c r="D139" i="14"/>
  <c r="F304" i="14"/>
  <c r="D312" i="14"/>
  <c r="F454" i="14"/>
  <c r="F452" i="14" s="1"/>
  <c r="F453" i="14" s="1"/>
  <c r="F455" i="14" s="1"/>
  <c r="E139" i="14"/>
  <c r="F419" i="14"/>
  <c r="D124" i="14"/>
  <c r="D268" i="14"/>
  <c r="D269" i="14" s="1"/>
  <c r="E268" i="14"/>
  <c r="E269" i="14" s="1"/>
  <c r="E455" i="4"/>
  <c r="E453" i="4" s="1"/>
  <c r="E454" i="4" s="1"/>
  <c r="E456" i="4" s="1"/>
  <c r="F463" i="4"/>
  <c r="F461" i="4" s="1"/>
  <c r="F462" i="4" s="1"/>
  <c r="F464" i="4" s="1"/>
  <c r="F447" i="4"/>
  <c r="F445" i="4" s="1"/>
  <c r="F446" i="4" s="1"/>
  <c r="F448" i="4" s="1"/>
  <c r="F440" i="4"/>
  <c r="D455" i="4"/>
  <c r="D453" i="4" s="1"/>
  <c r="D454" i="4" s="1"/>
  <c r="F147" i="4"/>
  <c r="E447" i="4"/>
  <c r="E445" i="4" s="1"/>
  <c r="E446" i="4" s="1"/>
  <c r="E448" i="4" s="1"/>
  <c r="E463" i="4"/>
  <c r="E461" i="4" s="1"/>
  <c r="E462" i="4" s="1"/>
  <c r="E464" i="4" s="1"/>
  <c r="F455" i="4"/>
  <c r="F453" i="4" s="1"/>
  <c r="F454" i="4" s="1"/>
  <c r="F456" i="4" s="1"/>
  <c r="D463" i="4"/>
  <c r="D461" i="4" s="1"/>
  <c r="D462" i="4" s="1"/>
  <c r="D147" i="4"/>
  <c r="E440" i="4"/>
  <c r="D459" i="4"/>
  <c r="D447" i="4"/>
  <c r="D445" i="4" s="1"/>
  <c r="D446" i="4" s="1"/>
  <c r="F448" i="3"/>
  <c r="F446" i="3" s="1"/>
  <c r="F447" i="3" s="1"/>
  <c r="E440" i="3"/>
  <c r="E438" i="3" s="1"/>
  <c r="E439" i="3" s="1"/>
  <c r="F440" i="3"/>
  <c r="F438" i="3" s="1"/>
  <c r="F439" i="3" s="1"/>
  <c r="F147" i="3"/>
  <c r="E448" i="3"/>
  <c r="E446" i="3" s="1"/>
  <c r="E447" i="3" s="1"/>
  <c r="F456" i="3"/>
  <c r="F454" i="3" s="1"/>
  <c r="F455" i="3" s="1"/>
  <c r="E456" i="3"/>
  <c r="E454" i="3" s="1"/>
  <c r="E455" i="3" s="1"/>
  <c r="D440" i="3"/>
  <c r="D438" i="3" s="1"/>
  <c r="D439" i="3" s="1"/>
  <c r="D456" i="3"/>
  <c r="D454" i="3" s="1"/>
  <c r="D455" i="3" s="1"/>
  <c r="D452" i="3"/>
  <c r="D461" i="1"/>
  <c r="D459" i="1" s="1"/>
  <c r="D460" i="1" s="1"/>
  <c r="F453" i="1"/>
  <c r="F451" i="1" s="1"/>
  <c r="F452" i="1" s="1"/>
  <c r="E453" i="1"/>
  <c r="E451" i="1" s="1"/>
  <c r="E452" i="1" s="1"/>
  <c r="D284" i="1"/>
  <c r="D282" i="1" s="1"/>
  <c r="D283" i="1" s="1"/>
  <c r="D290" i="1"/>
  <c r="D291" i="1" s="1"/>
  <c r="F461" i="1"/>
  <c r="F459" i="1" s="1"/>
  <c r="F460" i="1" s="1"/>
  <c r="E461" i="1"/>
  <c r="E459" i="1" s="1"/>
  <c r="E460" i="1" s="1"/>
  <c r="F469" i="1"/>
  <c r="F467" i="1" s="1"/>
  <c r="F468" i="1" s="1"/>
  <c r="D453" i="1"/>
  <c r="D451" i="1" s="1"/>
  <c r="D452" i="1" s="1"/>
  <c r="D469" i="1"/>
  <c r="D467" i="1" s="1"/>
  <c r="D468" i="1" s="1"/>
  <c r="D184" i="1"/>
  <c r="D446" i="1"/>
  <c r="D440" i="4"/>
  <c r="E469" i="1"/>
  <c r="E467" i="1" s="1"/>
  <c r="E468" i="1" s="1"/>
  <c r="D448" i="3"/>
  <c r="D446" i="3" s="1"/>
  <c r="D447" i="3" s="1"/>
  <c r="D274" i="1"/>
  <c r="D275" i="1" s="1"/>
  <c r="D326" i="4"/>
  <c r="D324" i="1"/>
  <c r="D308" i="1"/>
  <c r="D309" i="1" s="1"/>
  <c r="D305" i="4"/>
  <c r="D278" i="4"/>
  <c r="D276" i="4" s="1"/>
  <c r="D277" i="4" s="1"/>
  <c r="F321" i="4"/>
  <c r="D313" i="4"/>
  <c r="D319" i="4"/>
  <c r="D320" i="4" s="1"/>
  <c r="D280" i="3"/>
  <c r="D278" i="3" s="1"/>
  <c r="D279" i="3" s="1"/>
  <c r="D300" i="1"/>
  <c r="D310" i="1"/>
  <c r="E278" i="4"/>
  <c r="D321" i="4"/>
  <c r="D294" i="4"/>
  <c r="D292" i="4" s="1"/>
  <c r="D293" i="4" s="1"/>
  <c r="D286" i="4"/>
  <c r="D284" i="4" s="1"/>
  <c r="D285" i="4" s="1"/>
  <c r="D292" i="1"/>
  <c r="F164" i="4"/>
  <c r="F162" i="4"/>
  <c r="E162" i="4"/>
  <c r="E164" i="4"/>
  <c r="E164" i="3"/>
  <c r="F164" i="3"/>
  <c r="F162" i="3"/>
  <c r="D166" i="4"/>
  <c r="D124" i="4"/>
  <c r="E162" i="3"/>
  <c r="D162" i="3"/>
  <c r="E199" i="1"/>
  <c r="F199" i="1"/>
  <c r="D199" i="1"/>
  <c r="D185" i="4"/>
  <c r="D187" i="4" s="1"/>
  <c r="D188" i="4" s="1"/>
  <c r="D192" i="4"/>
  <c r="D193" i="4" s="1"/>
  <c r="E192" i="4"/>
  <c r="E193" i="4" s="1"/>
  <c r="E196" i="4" s="1"/>
  <c r="E100" i="4"/>
  <c r="F192" i="4"/>
  <c r="F193" i="4" s="1"/>
  <c r="F196" i="4" s="1"/>
  <c r="F103" i="4"/>
  <c r="F104" i="4" s="1"/>
  <c r="D105" i="4"/>
  <c r="E100" i="3"/>
  <c r="D105" i="3"/>
  <c r="F109" i="1"/>
  <c r="F110" i="1" s="1"/>
  <c r="E109" i="1"/>
  <c r="E110" i="1" s="1"/>
  <c r="D370" i="4"/>
  <c r="D371" i="4" s="1"/>
  <c r="D410" i="4"/>
  <c r="D412" i="4" s="1"/>
  <c r="D413" i="4" s="1"/>
  <c r="D420" i="4"/>
  <c r="D421" i="4" s="1"/>
  <c r="E391" i="4"/>
  <c r="E393" i="4" s="1"/>
  <c r="E394" i="4" s="1"/>
  <c r="E370" i="4"/>
  <c r="E372" i="4" s="1"/>
  <c r="E373" i="4" s="1"/>
  <c r="E410" i="4"/>
  <c r="E412" i="4" s="1"/>
  <c r="E413" i="4" s="1"/>
  <c r="F370" i="4"/>
  <c r="F371" i="4" s="1"/>
  <c r="F374" i="4" s="1"/>
  <c r="D391" i="4"/>
  <c r="D393" i="4" s="1"/>
  <c r="D394" i="4" s="1"/>
  <c r="E420" i="4"/>
  <c r="E422" i="4" s="1"/>
  <c r="E423" i="4" s="1"/>
  <c r="D338" i="4"/>
  <c r="D340" i="4" s="1"/>
  <c r="D341" i="4" s="1"/>
  <c r="E338" i="4"/>
  <c r="E340" i="4" s="1"/>
  <c r="E341" i="4" s="1"/>
  <c r="F391" i="4"/>
  <c r="F393" i="4" s="1"/>
  <c r="F394" i="4" s="1"/>
  <c r="F359" i="4"/>
  <c r="F360" i="4" s="1"/>
  <c r="F361" i="4" s="1"/>
  <c r="F362" i="4" s="1"/>
  <c r="F410" i="4"/>
  <c r="F412" i="4" s="1"/>
  <c r="F413" i="4" s="1"/>
  <c r="F338" i="4"/>
  <c r="F340" i="4" s="1"/>
  <c r="F341" i="4" s="1"/>
  <c r="F420" i="4"/>
  <c r="F422" i="4" s="1"/>
  <c r="F423" i="4" s="1"/>
  <c r="E185" i="4"/>
  <c r="E187" i="4" s="1"/>
  <c r="E188" i="4" s="1"/>
  <c r="E359" i="4"/>
  <c r="E360" i="4" s="1"/>
  <c r="E363" i="4" s="1"/>
  <c r="F178" i="4"/>
  <c r="F96" i="4"/>
  <c r="E96" i="4"/>
  <c r="E91" i="4"/>
  <c r="F317" i="4"/>
  <c r="F319" i="4" s="1"/>
  <c r="F320" i="4" s="1"/>
  <c r="F275" i="4"/>
  <c r="F185" i="4"/>
  <c r="E283" i="4"/>
  <c r="D301" i="4"/>
  <c r="D303" i="4" s="1"/>
  <c r="D304" i="4" s="1"/>
  <c r="D429" i="4"/>
  <c r="F283" i="4"/>
  <c r="E429" i="4"/>
  <c r="F91" i="4"/>
  <c r="E291" i="4"/>
  <c r="E294" i="4" s="1"/>
  <c r="E292" i="4" s="1"/>
  <c r="E293" i="4" s="1"/>
  <c r="D309" i="4"/>
  <c r="D311" i="4" s="1"/>
  <c r="D312" i="4" s="1"/>
  <c r="D381" i="4"/>
  <c r="F429" i="4"/>
  <c r="F291" i="4"/>
  <c r="F294" i="4" s="1"/>
  <c r="F292" i="4" s="1"/>
  <c r="F293" i="4" s="1"/>
  <c r="D348" i="4"/>
  <c r="E381" i="4"/>
  <c r="E384" i="4" s="1"/>
  <c r="D409" i="4"/>
  <c r="E302" i="4"/>
  <c r="E305" i="4" s="1"/>
  <c r="E348" i="4"/>
  <c r="F381" i="4"/>
  <c r="F384" i="4" s="1"/>
  <c r="E409" i="4"/>
  <c r="F302" i="4"/>
  <c r="F305" i="4" s="1"/>
  <c r="F348" i="4"/>
  <c r="D359" i="4"/>
  <c r="D360" i="4" s="1"/>
  <c r="E95" i="4"/>
  <c r="E210" i="4"/>
  <c r="E310" i="4"/>
  <c r="E313" i="4" s="1"/>
  <c r="F95" i="4"/>
  <c r="F210" i="4"/>
  <c r="D268" i="4"/>
  <c r="D269" i="4" s="1"/>
  <c r="F310" i="4"/>
  <c r="F313" i="4" s="1"/>
  <c r="D369" i="4"/>
  <c r="E268" i="4"/>
  <c r="E269" i="4" s="1"/>
  <c r="E270" i="4" s="1"/>
  <c r="E318" i="4"/>
  <c r="E321" i="4" s="1"/>
  <c r="D337" i="4"/>
  <c r="E369" i="4"/>
  <c r="D419" i="4"/>
  <c r="F268" i="4"/>
  <c r="F269" i="4" s="1"/>
  <c r="F270" i="4" s="1"/>
  <c r="E337" i="4"/>
  <c r="F369" i="4"/>
  <c r="E419" i="4"/>
  <c r="F337" i="4"/>
  <c r="F419" i="4"/>
  <c r="E170" i="4"/>
  <c r="E238" i="4" s="1"/>
  <c r="F170" i="4"/>
  <c r="F238" i="4" s="1"/>
  <c r="D178" i="4"/>
  <c r="D252" i="4" s="1"/>
  <c r="D90" i="4"/>
  <c r="E178" i="4"/>
  <c r="E252" i="4" s="1"/>
  <c r="E222" i="3"/>
  <c r="D401" i="15" l="1"/>
  <c r="F401" i="4"/>
  <c r="F403" i="4" s="1"/>
  <c r="F404" i="4" s="1"/>
  <c r="D499" i="14"/>
  <c r="F498" i="14"/>
  <c r="F501" i="14" s="1"/>
  <c r="E498" i="14"/>
  <c r="E501" i="14" s="1"/>
  <c r="D498" i="14"/>
  <c r="E501" i="3"/>
  <c r="D471" i="15"/>
  <c r="D474" i="15" s="1"/>
  <c r="E408" i="15"/>
  <c r="E399" i="15"/>
  <c r="F408" i="15"/>
  <c r="F399" i="15"/>
  <c r="F471" i="15"/>
  <c r="F474" i="15" s="1"/>
  <c r="E471" i="15"/>
  <c r="E474" i="15" s="1"/>
  <c r="F472" i="15"/>
  <c r="D472" i="15"/>
  <c r="E473" i="15" s="1"/>
  <c r="D409" i="14"/>
  <c r="D410" i="14" s="1"/>
  <c r="D398" i="14"/>
  <c r="D112" i="14"/>
  <c r="E499" i="14"/>
  <c r="F501" i="3"/>
  <c r="E401" i="3"/>
  <c r="E392" i="3"/>
  <c r="F401" i="3"/>
  <c r="F392" i="3"/>
  <c r="D164" i="3"/>
  <c r="D204" i="3" s="1"/>
  <c r="D206" i="3" s="1"/>
  <c r="D207" i="3" s="1"/>
  <c r="F405" i="1"/>
  <c r="F414" i="1"/>
  <c r="E405" i="1"/>
  <c r="E414" i="1"/>
  <c r="F407" i="14"/>
  <c r="F398" i="14"/>
  <c r="E407" i="14"/>
  <c r="E398" i="14"/>
  <c r="D115" i="1"/>
  <c r="D116" i="1"/>
  <c r="D501" i="3"/>
  <c r="D502" i="3" s="1"/>
  <c r="D500" i="3"/>
  <c r="D111" i="4"/>
  <c r="D112" i="4"/>
  <c r="F480" i="4"/>
  <c r="F483" i="4" s="1"/>
  <c r="E480" i="4"/>
  <c r="E483" i="4" s="1"/>
  <c r="F481" i="4"/>
  <c r="E481" i="4"/>
  <c r="D480" i="15"/>
  <c r="D483" i="15" s="1"/>
  <c r="D111" i="14"/>
  <c r="E480" i="15"/>
  <c r="E483" i="15" s="1"/>
  <c r="D481" i="15"/>
  <c r="D482" i="15" s="1"/>
  <c r="D112" i="15"/>
  <c r="F480" i="15"/>
  <c r="F483" i="15" s="1"/>
  <c r="D490" i="15"/>
  <c r="D493" i="15" s="1"/>
  <c r="F481" i="15"/>
  <c r="E492" i="15"/>
  <c r="F492" i="15"/>
  <c r="D492" i="15"/>
  <c r="E499" i="15"/>
  <c r="F499" i="15"/>
  <c r="F502" i="15" s="1"/>
  <c r="E500" i="15"/>
  <c r="F500" i="15"/>
  <c r="D500" i="15"/>
  <c r="D499" i="15"/>
  <c r="D502" i="15" s="1"/>
  <c r="D479" i="14"/>
  <c r="E500" i="4"/>
  <c r="D500" i="4"/>
  <c r="F501" i="4" s="1"/>
  <c r="F499" i="4"/>
  <c r="F502" i="4" s="1"/>
  <c r="E499" i="4"/>
  <c r="E502" i="4" s="1"/>
  <c r="E472" i="4"/>
  <c r="F472" i="4"/>
  <c r="D472" i="4"/>
  <c r="E471" i="4"/>
  <c r="E474" i="4" s="1"/>
  <c r="F471" i="4"/>
  <c r="F474" i="4" s="1"/>
  <c r="D499" i="4"/>
  <c r="E482" i="4"/>
  <c r="F482" i="4"/>
  <c r="D482" i="4"/>
  <c r="E500" i="3"/>
  <c r="E503" i="3" s="1"/>
  <c r="E481" i="3"/>
  <c r="E484" i="3" s="1"/>
  <c r="F481" i="3"/>
  <c r="F484" i="3" s="1"/>
  <c r="E482" i="3"/>
  <c r="F482" i="3"/>
  <c r="D482" i="3"/>
  <c r="D481" i="3"/>
  <c r="F525" i="1"/>
  <c r="F528" i="1" s="1"/>
  <c r="F526" i="1"/>
  <c r="F527" i="1"/>
  <c r="E526" i="1"/>
  <c r="E505" i="1"/>
  <c r="E508" i="1" s="1"/>
  <c r="F506" i="1"/>
  <c r="F505" i="1"/>
  <c r="F508" i="1" s="1"/>
  <c r="E506" i="1"/>
  <c r="D506" i="1"/>
  <c r="D505" i="1"/>
  <c r="D527" i="1"/>
  <c r="E525" i="1"/>
  <c r="E528" i="1" s="1"/>
  <c r="D525" i="1"/>
  <c r="D516" i="1"/>
  <c r="F517" i="1"/>
  <c r="E516" i="1"/>
  <c r="E519" i="1" s="1"/>
  <c r="E517" i="1"/>
  <c r="D517" i="1"/>
  <c r="F516" i="1"/>
  <c r="F519" i="1" s="1"/>
  <c r="D491" i="3"/>
  <c r="F492" i="3"/>
  <c r="E492" i="3"/>
  <c r="D492" i="3"/>
  <c r="F491" i="3"/>
  <c r="F494" i="3" s="1"/>
  <c r="E491" i="3"/>
  <c r="E494" i="3" s="1"/>
  <c r="D490" i="4"/>
  <c r="F491" i="4"/>
  <c r="E491" i="4"/>
  <c r="D491" i="4"/>
  <c r="F490" i="4"/>
  <c r="F493" i="4" s="1"/>
  <c r="E490" i="4"/>
  <c r="E493" i="4" s="1"/>
  <c r="D489" i="14"/>
  <c r="F490" i="14"/>
  <c r="E490" i="14"/>
  <c r="D490" i="14"/>
  <c r="F489" i="14"/>
  <c r="F492" i="14" s="1"/>
  <c r="E489" i="14"/>
  <c r="E492" i="14" s="1"/>
  <c r="F500" i="14"/>
  <c r="E500" i="14"/>
  <c r="D500" i="14"/>
  <c r="D501" i="14"/>
  <c r="D471" i="4"/>
  <c r="D474" i="4" s="1"/>
  <c r="E480" i="14"/>
  <c r="D480" i="14"/>
  <c r="E479" i="14"/>
  <c r="E482" i="14" s="1"/>
  <c r="D172" i="14"/>
  <c r="D173" i="14" s="1"/>
  <c r="D463" i="14"/>
  <c r="F479" i="14"/>
  <c r="F482" i="14" s="1"/>
  <c r="D174" i="14"/>
  <c r="D471" i="14"/>
  <c r="D472" i="14" s="1"/>
  <c r="D470" i="14"/>
  <c r="F471" i="14"/>
  <c r="D238" i="14"/>
  <c r="E391" i="14"/>
  <c r="E394" i="14" s="1"/>
  <c r="E471" i="14"/>
  <c r="F470" i="14"/>
  <c r="F473" i="14" s="1"/>
  <c r="E470" i="14"/>
  <c r="E473" i="14" s="1"/>
  <c r="E328" i="15"/>
  <c r="E329" i="15" s="1"/>
  <c r="E331" i="15" s="1"/>
  <c r="E171" i="15"/>
  <c r="E174" i="15" s="1"/>
  <c r="E172" i="15"/>
  <c r="E173" i="15" s="1"/>
  <c r="D496" i="1"/>
  <c r="F497" i="1"/>
  <c r="E497" i="1"/>
  <c r="D497" i="1"/>
  <c r="D498" i="1" s="1"/>
  <c r="F496" i="1"/>
  <c r="F499" i="1" s="1"/>
  <c r="E496" i="1"/>
  <c r="E499" i="1" s="1"/>
  <c r="D254" i="1"/>
  <c r="D285" i="1"/>
  <c r="D472" i="3"/>
  <c r="F473" i="3"/>
  <c r="E473" i="3"/>
  <c r="F472" i="3"/>
  <c r="F475" i="3" s="1"/>
  <c r="E472" i="3"/>
  <c r="E475" i="3" s="1"/>
  <c r="D305" i="14"/>
  <c r="F392" i="14"/>
  <c r="F393" i="14" s="1"/>
  <c r="F252" i="14"/>
  <c r="D240" i="14"/>
  <c r="D242" i="14" s="1"/>
  <c r="D391" i="14"/>
  <c r="D394" i="14" s="1"/>
  <c r="D447" i="14"/>
  <c r="D279" i="14"/>
  <c r="D392" i="15"/>
  <c r="E339" i="15"/>
  <c r="E342" i="15" s="1"/>
  <c r="F371" i="15"/>
  <c r="F374" i="15" s="1"/>
  <c r="D314" i="15"/>
  <c r="D179" i="15"/>
  <c r="D186" i="15"/>
  <c r="D189" i="15" s="1"/>
  <c r="F340" i="15"/>
  <c r="F341" i="15" s="1"/>
  <c r="D430" i="15"/>
  <c r="D433" i="15" s="1"/>
  <c r="E371" i="15"/>
  <c r="E374" i="15" s="1"/>
  <c r="F392" i="15"/>
  <c r="F395" i="15" s="1"/>
  <c r="D349" i="15"/>
  <c r="D352" i="15" s="1"/>
  <c r="D422" i="15"/>
  <c r="D421" i="15"/>
  <c r="E421" i="15"/>
  <c r="F421" i="15"/>
  <c r="E422" i="15"/>
  <c r="F422" i="15"/>
  <c r="D287" i="15"/>
  <c r="D173" i="15"/>
  <c r="D448" i="15"/>
  <c r="D339" i="15"/>
  <c r="E392" i="15"/>
  <c r="E395" i="15" s="1"/>
  <c r="D239" i="15"/>
  <c r="D295" i="15"/>
  <c r="F96" i="15"/>
  <c r="E96" i="15"/>
  <c r="D306" i="15"/>
  <c r="D411" i="15"/>
  <c r="D414" i="15" s="1"/>
  <c r="D322" i="15"/>
  <c r="F328" i="15"/>
  <c r="F329" i="15" s="1"/>
  <c r="F331" i="15" s="1"/>
  <c r="D238" i="15"/>
  <c r="D456" i="15"/>
  <c r="D464" i="15"/>
  <c r="D252" i="15"/>
  <c r="D171" i="15"/>
  <c r="D279" i="15"/>
  <c r="D196" i="15"/>
  <c r="D328" i="15"/>
  <c r="D329" i="15" s="1"/>
  <c r="D125" i="15"/>
  <c r="D165" i="15" s="1"/>
  <c r="D164" i="15"/>
  <c r="E431" i="15"/>
  <c r="E432" i="15" s="1"/>
  <c r="E430" i="15"/>
  <c r="E433" i="15" s="1"/>
  <c r="F172" i="15"/>
  <c r="F171" i="15"/>
  <c r="F238" i="15"/>
  <c r="F180" i="15"/>
  <c r="F181" i="15" s="1"/>
  <c r="F252" i="15"/>
  <c r="F179" i="15"/>
  <c r="D91" i="15"/>
  <c r="F91" i="15"/>
  <c r="E363" i="15"/>
  <c r="E361" i="15"/>
  <c r="E362" i="15" s="1"/>
  <c r="F431" i="15"/>
  <c r="F432" i="15" s="1"/>
  <c r="F430" i="15"/>
  <c r="F433" i="15" s="1"/>
  <c r="F363" i="15"/>
  <c r="F361" i="15"/>
  <c r="F362" i="15" s="1"/>
  <c r="E91" i="15"/>
  <c r="E202" i="15"/>
  <c r="E230" i="15"/>
  <c r="E221" i="15"/>
  <c r="E211" i="15"/>
  <c r="E187" i="15"/>
  <c r="E188" i="15" s="1"/>
  <c r="E186" i="15"/>
  <c r="E189" i="15" s="1"/>
  <c r="F187" i="15"/>
  <c r="F188" i="15" s="1"/>
  <c r="F186" i="15"/>
  <c r="F189" i="15" s="1"/>
  <c r="E270" i="15"/>
  <c r="D270" i="15"/>
  <c r="D372" i="15"/>
  <c r="D373" i="15" s="1"/>
  <c r="D371" i="15"/>
  <c r="D363" i="15"/>
  <c r="D361" i="15"/>
  <c r="D362" i="15" s="1"/>
  <c r="F350" i="15"/>
  <c r="F351" i="15" s="1"/>
  <c r="F349" i="15"/>
  <c r="F352" i="15" s="1"/>
  <c r="D403" i="15"/>
  <c r="D404" i="15" s="1"/>
  <c r="D402" i="15"/>
  <c r="F230" i="15"/>
  <c r="F202" i="15"/>
  <c r="F221" i="15"/>
  <c r="F211" i="15"/>
  <c r="E350" i="15"/>
  <c r="E351" i="15" s="1"/>
  <c r="E349" i="15"/>
  <c r="E352" i="15" s="1"/>
  <c r="E180" i="15"/>
  <c r="E181" i="15" s="1"/>
  <c r="E252" i="15"/>
  <c r="E179" i="15"/>
  <c r="F106" i="15"/>
  <c r="E106" i="15"/>
  <c r="D430" i="14"/>
  <c r="D431" i="14" s="1"/>
  <c r="F186" i="14"/>
  <c r="F189" i="14" s="1"/>
  <c r="F179" i="14"/>
  <c r="F182" i="14" s="1"/>
  <c r="D196" i="14"/>
  <c r="D348" i="14"/>
  <c r="D313" i="14"/>
  <c r="D470" i="1"/>
  <c r="D455" i="14"/>
  <c r="D293" i="1"/>
  <c r="D421" i="14"/>
  <c r="D422" i="14" s="1"/>
  <c r="D423" i="14"/>
  <c r="D321" i="14"/>
  <c r="D295" i="14"/>
  <c r="D287" i="14"/>
  <c r="D432" i="14"/>
  <c r="F370" i="14"/>
  <c r="F373" i="14" s="1"/>
  <c r="E371" i="14"/>
  <c r="E372" i="14" s="1"/>
  <c r="E421" i="14"/>
  <c r="E422" i="14" s="1"/>
  <c r="E338" i="14"/>
  <c r="E341" i="14" s="1"/>
  <c r="E252" i="14"/>
  <c r="E186" i="14"/>
  <c r="E189" i="14" s="1"/>
  <c r="E327" i="14"/>
  <c r="E328" i="14" s="1"/>
  <c r="E330" i="14" s="1"/>
  <c r="E179" i="14"/>
  <c r="E254" i="14" s="1"/>
  <c r="D338" i="14"/>
  <c r="E171" i="14"/>
  <c r="E174" i="14" s="1"/>
  <c r="E172" i="14"/>
  <c r="E362" i="14"/>
  <c r="E360" i="14"/>
  <c r="E361" i="14" s="1"/>
  <c r="E91" i="14"/>
  <c r="D186" i="14"/>
  <c r="F362" i="14"/>
  <c r="F360" i="14"/>
  <c r="F361" i="14" s="1"/>
  <c r="F349" i="14"/>
  <c r="F350" i="14" s="1"/>
  <c r="F348" i="14"/>
  <c r="F351" i="14" s="1"/>
  <c r="E430" i="14"/>
  <c r="E431" i="14" s="1"/>
  <c r="E429" i="14"/>
  <c r="E432" i="14" s="1"/>
  <c r="E349" i="14"/>
  <c r="E350" i="14" s="1"/>
  <c r="E348" i="14"/>
  <c r="E351" i="14" s="1"/>
  <c r="F172" i="14"/>
  <c r="F171" i="14"/>
  <c r="F238" i="14"/>
  <c r="D125" i="14"/>
  <c r="D165" i="14" s="1"/>
  <c r="D164" i="14"/>
  <c r="E270" i="14"/>
  <c r="D270" i="14"/>
  <c r="D180" i="14"/>
  <c r="D181" i="14" s="1"/>
  <c r="D252" i="14"/>
  <c r="D179" i="14"/>
  <c r="F420" i="14"/>
  <c r="F423" i="14" s="1"/>
  <c r="F421" i="14"/>
  <c r="F422" i="14" s="1"/>
  <c r="F106" i="14"/>
  <c r="E106" i="14"/>
  <c r="D327" i="14"/>
  <c r="D328" i="14" s="1"/>
  <c r="D91" i="14"/>
  <c r="F327" i="14"/>
  <c r="F328" i="14" s="1"/>
  <c r="F330" i="14" s="1"/>
  <c r="F339" i="14"/>
  <c r="F340" i="14" s="1"/>
  <c r="F338" i="14"/>
  <c r="F341" i="14" s="1"/>
  <c r="F202" i="14"/>
  <c r="F230" i="14"/>
  <c r="F221" i="14"/>
  <c r="F211" i="14"/>
  <c r="D371" i="14"/>
  <c r="D372" i="14" s="1"/>
  <c r="D370" i="14"/>
  <c r="E202" i="14"/>
  <c r="E230" i="14"/>
  <c r="E221" i="14"/>
  <c r="E211" i="14"/>
  <c r="F430" i="14"/>
  <c r="F431" i="14" s="1"/>
  <c r="F429" i="14"/>
  <c r="F432" i="14" s="1"/>
  <c r="D362" i="14"/>
  <c r="D360" i="14"/>
  <c r="D361" i="14" s="1"/>
  <c r="F179" i="4"/>
  <c r="F252" i="4"/>
  <c r="D448" i="4"/>
  <c r="D464" i="4"/>
  <c r="D456" i="4"/>
  <c r="D268" i="1"/>
  <c r="D276" i="1"/>
  <c r="D454" i="1"/>
  <c r="D462" i="1"/>
  <c r="D328" i="4"/>
  <c r="D329" i="4" s="1"/>
  <c r="D270" i="4"/>
  <c r="F282" i="4"/>
  <c r="F326" i="4" s="1"/>
  <c r="F286" i="4"/>
  <c r="F284" i="4" s="1"/>
  <c r="F285" i="4" s="1"/>
  <c r="E282" i="4"/>
  <c r="E326" i="4" s="1"/>
  <c r="E286" i="4"/>
  <c r="E284" i="4" s="1"/>
  <c r="E285" i="4" s="1"/>
  <c r="F274" i="4"/>
  <c r="F278" i="4"/>
  <c r="D125" i="4"/>
  <c r="D165" i="4" s="1"/>
  <c r="D164" i="4"/>
  <c r="D230" i="4" s="1"/>
  <c r="D186" i="4"/>
  <c r="D196" i="4"/>
  <c r="D403" i="4"/>
  <c r="D404" i="4" s="1"/>
  <c r="D372" i="4"/>
  <c r="D373" i="4" s="1"/>
  <c r="D411" i="4"/>
  <c r="E402" i="4"/>
  <c r="E405" i="4" s="1"/>
  <c r="E392" i="4"/>
  <c r="E395" i="4" s="1"/>
  <c r="E105" i="4"/>
  <c r="D106" i="4"/>
  <c r="F105" i="4"/>
  <c r="D106" i="3"/>
  <c r="F105" i="3"/>
  <c r="E105" i="3"/>
  <c r="D384" i="4"/>
  <c r="D405" i="4"/>
  <c r="D424" i="4"/>
  <c r="D374" i="4"/>
  <c r="F211" i="4"/>
  <c r="F212" i="4" s="1"/>
  <c r="F230" i="4"/>
  <c r="E211" i="4"/>
  <c r="E212" i="4" s="1"/>
  <c r="E230" i="4"/>
  <c r="E371" i="4"/>
  <c r="E374" i="4" s="1"/>
  <c r="D422" i="4"/>
  <c r="D423" i="4" s="1"/>
  <c r="F372" i="4"/>
  <c r="F373" i="4" s="1"/>
  <c r="E421" i="4"/>
  <c r="E424" i="4" s="1"/>
  <c r="F180" i="4"/>
  <c r="F181" i="4" s="1"/>
  <c r="E276" i="4"/>
  <c r="F421" i="4"/>
  <c r="F424" i="4" s="1"/>
  <c r="F411" i="4"/>
  <c r="F414" i="4" s="1"/>
  <c r="E411" i="4"/>
  <c r="E414" i="4" s="1"/>
  <c r="D339" i="4"/>
  <c r="D392" i="4"/>
  <c r="F339" i="4"/>
  <c r="F342" i="4" s="1"/>
  <c r="E339" i="4"/>
  <c r="E342" i="4" s="1"/>
  <c r="F402" i="4"/>
  <c r="F405" i="4" s="1"/>
  <c r="F392" i="4"/>
  <c r="F395" i="4" s="1"/>
  <c r="F363" i="4"/>
  <c r="E361" i="4"/>
  <c r="E362" i="4" s="1"/>
  <c r="E186" i="4"/>
  <c r="E189" i="4" s="1"/>
  <c r="F309" i="4"/>
  <c r="F311" i="4" s="1"/>
  <c r="F312" i="4" s="1"/>
  <c r="F187" i="4"/>
  <c r="F188" i="4" s="1"/>
  <c r="F186" i="4"/>
  <c r="F189" i="4" s="1"/>
  <c r="E350" i="4"/>
  <c r="E351" i="4" s="1"/>
  <c r="E349" i="4"/>
  <c r="E352" i="4" s="1"/>
  <c r="E290" i="4"/>
  <c r="E309" i="4"/>
  <c r="E311" i="4" s="1"/>
  <c r="E312" i="4" s="1"/>
  <c r="E180" i="4"/>
  <c r="E181" i="4" s="1"/>
  <c r="E179" i="4"/>
  <c r="E301" i="4"/>
  <c r="E303" i="4" s="1"/>
  <c r="E304" i="4" s="1"/>
  <c r="D91" i="4"/>
  <c r="F290" i="4"/>
  <c r="D361" i="4"/>
  <c r="D362" i="4" s="1"/>
  <c r="D363" i="4"/>
  <c r="D350" i="4"/>
  <c r="D351" i="4" s="1"/>
  <c r="D349" i="4"/>
  <c r="F172" i="4"/>
  <c r="F171" i="4"/>
  <c r="F350" i="4"/>
  <c r="F351" i="4" s="1"/>
  <c r="F349" i="4"/>
  <c r="F352" i="4" s="1"/>
  <c r="D431" i="4"/>
  <c r="D432" i="4" s="1"/>
  <c r="D430" i="4"/>
  <c r="E171" i="4"/>
  <c r="E172" i="4"/>
  <c r="E317" i="4"/>
  <c r="E319" i="4" s="1"/>
  <c r="E320" i="4" s="1"/>
  <c r="F301" i="4"/>
  <c r="F303" i="4" s="1"/>
  <c r="F304" i="4" s="1"/>
  <c r="E431" i="4"/>
  <c r="E432" i="4" s="1"/>
  <c r="E430" i="4"/>
  <c r="E433" i="4" s="1"/>
  <c r="D180" i="4"/>
  <c r="D181" i="4" s="1"/>
  <c r="D179" i="4"/>
  <c r="F202" i="4"/>
  <c r="F221" i="4"/>
  <c r="E221" i="4"/>
  <c r="E202" i="4"/>
  <c r="D171" i="4"/>
  <c r="D172" i="4"/>
  <c r="F431" i="4"/>
  <c r="F432" i="4" s="1"/>
  <c r="F430" i="4"/>
  <c r="F433" i="4" s="1"/>
  <c r="F482" i="15" l="1"/>
  <c r="E482" i="15"/>
  <c r="D411" i="14"/>
  <c r="D412" i="14" s="1"/>
  <c r="D473" i="15"/>
  <c r="F473" i="15"/>
  <c r="F400" i="15"/>
  <c r="F401" i="15"/>
  <c r="F410" i="15"/>
  <c r="F409" i="15"/>
  <c r="E400" i="15"/>
  <c r="E401" i="15"/>
  <c r="E409" i="15"/>
  <c r="E410" i="15"/>
  <c r="D399" i="14"/>
  <c r="D400" i="14"/>
  <c r="D482" i="14"/>
  <c r="F502" i="3"/>
  <c r="E502" i="3"/>
  <c r="F399" i="14"/>
  <c r="F400" i="14"/>
  <c r="F408" i="14"/>
  <c r="F409" i="14"/>
  <c r="E399" i="14"/>
  <c r="E400" i="14"/>
  <c r="E408" i="14"/>
  <c r="E409" i="14"/>
  <c r="D503" i="3"/>
  <c r="D501" i="4"/>
  <c r="E501" i="4"/>
  <c r="E240" i="15"/>
  <c r="E242" i="15" s="1"/>
  <c r="E243" i="15" s="1"/>
  <c r="E244" i="15" s="1"/>
  <c r="E245" i="15" s="1"/>
  <c r="E246" i="15" s="1"/>
  <c r="E247" i="15" s="1"/>
  <c r="E248" i="15" s="1"/>
  <c r="E249" i="15" s="1"/>
  <c r="E501" i="15"/>
  <c r="F501" i="15"/>
  <c r="D501" i="15"/>
  <c r="E239" i="15"/>
  <c r="E253" i="15"/>
  <c r="E502" i="15"/>
  <c r="D395" i="15"/>
  <c r="D241" i="14"/>
  <c r="E481" i="14"/>
  <c r="F481" i="14"/>
  <c r="D481" i="14"/>
  <c r="D253" i="14"/>
  <c r="D239" i="14"/>
  <c r="F254" i="14"/>
  <c r="F255" i="14" s="1"/>
  <c r="D502" i="4"/>
  <c r="E473" i="4"/>
  <c r="F473" i="4"/>
  <c r="D473" i="4"/>
  <c r="E483" i="3"/>
  <c r="F483" i="3"/>
  <c r="D483" i="3"/>
  <c r="D475" i="3"/>
  <c r="D484" i="3"/>
  <c r="D528" i="1"/>
  <c r="D499" i="1"/>
  <c r="D519" i="1"/>
  <c r="D508" i="1"/>
  <c r="F507" i="1"/>
  <c r="E507" i="1"/>
  <c r="D507" i="1"/>
  <c r="F518" i="1"/>
  <c r="E518" i="1"/>
  <c r="D518" i="1"/>
  <c r="D493" i="3"/>
  <c r="E493" i="3"/>
  <c r="F493" i="3"/>
  <c r="D494" i="3"/>
  <c r="F492" i="4"/>
  <c r="E492" i="4"/>
  <c r="D492" i="4"/>
  <c r="D493" i="4"/>
  <c r="F491" i="14"/>
  <c r="E491" i="14"/>
  <c r="D491" i="14"/>
  <c r="D492" i="14"/>
  <c r="D243" i="14"/>
  <c r="D244" i="14" s="1"/>
  <c r="D245" i="14" s="1"/>
  <c r="D246" i="14" s="1"/>
  <c r="D247" i="14" s="1"/>
  <c r="D248" i="14" s="1"/>
  <c r="D249" i="14" s="1"/>
  <c r="F472" i="14"/>
  <c r="E472" i="14"/>
  <c r="D473" i="14"/>
  <c r="F498" i="1"/>
  <c r="E498" i="1"/>
  <c r="F474" i="3"/>
  <c r="E474" i="3"/>
  <c r="D254" i="15"/>
  <c r="D256" i="15" s="1"/>
  <c r="D257" i="15" s="1"/>
  <c r="D258" i="15" s="1"/>
  <c r="D259" i="15" s="1"/>
  <c r="D260" i="15" s="1"/>
  <c r="D261" i="15" s="1"/>
  <c r="D262" i="15" s="1"/>
  <c r="D263" i="15" s="1"/>
  <c r="D182" i="15"/>
  <c r="D342" i="15"/>
  <c r="D405" i="15"/>
  <c r="D240" i="15"/>
  <c r="D242" i="15" s="1"/>
  <c r="D243" i="15" s="1"/>
  <c r="D244" i="15" s="1"/>
  <c r="D245" i="15" s="1"/>
  <c r="D246" i="15" s="1"/>
  <c r="D174" i="15"/>
  <c r="D331" i="15"/>
  <c r="D374" i="15"/>
  <c r="F423" i="15"/>
  <c r="D423" i="15"/>
  <c r="E423" i="15"/>
  <c r="E424" i="15"/>
  <c r="F424" i="15"/>
  <c r="D424" i="15"/>
  <c r="F213" i="15"/>
  <c r="F214" i="15" s="1"/>
  <c r="F215" i="15" s="1"/>
  <c r="F212" i="15"/>
  <c r="E204" i="15"/>
  <c r="E205" i="15" s="1"/>
  <c r="E206" i="15" s="1"/>
  <c r="E203" i="15"/>
  <c r="F204" i="15"/>
  <c r="F205" i="15" s="1"/>
  <c r="F206" i="15" s="1"/>
  <c r="F203" i="15"/>
  <c r="E254" i="15"/>
  <c r="E182" i="15"/>
  <c r="F173" i="15"/>
  <c r="F253" i="15"/>
  <c r="F239" i="15"/>
  <c r="F254" i="15"/>
  <c r="F182" i="15"/>
  <c r="D202" i="15"/>
  <c r="D230" i="15"/>
  <c r="D221" i="15"/>
  <c r="D211" i="15"/>
  <c r="E223" i="15"/>
  <c r="E224" i="15" s="1"/>
  <c r="E225" i="15" s="1"/>
  <c r="E222" i="15"/>
  <c r="F223" i="15"/>
  <c r="F224" i="15" s="1"/>
  <c r="F225" i="15" s="1"/>
  <c r="F222" i="15"/>
  <c r="F232" i="15"/>
  <c r="F233" i="15" s="1"/>
  <c r="F234" i="15" s="1"/>
  <c r="F231" i="15"/>
  <c r="F174" i="15"/>
  <c r="F240" i="15"/>
  <c r="E212" i="15"/>
  <c r="E213" i="15"/>
  <c r="E214" i="15" s="1"/>
  <c r="E215" i="15" s="1"/>
  <c r="E231" i="15"/>
  <c r="E232" i="15"/>
  <c r="E233" i="15" s="1"/>
  <c r="E234" i="15" s="1"/>
  <c r="E240" i="14"/>
  <c r="E242" i="14" s="1"/>
  <c r="E243" i="14" s="1"/>
  <c r="E244" i="14" s="1"/>
  <c r="E245" i="14" s="1"/>
  <c r="E246" i="14" s="1"/>
  <c r="D373" i="14"/>
  <c r="D341" i="14"/>
  <c r="D351" i="14"/>
  <c r="D189" i="14"/>
  <c r="D413" i="14"/>
  <c r="D330" i="14"/>
  <c r="D254" i="4"/>
  <c r="D256" i="4" s="1"/>
  <c r="D257" i="4" s="1"/>
  <c r="D258" i="4" s="1"/>
  <c r="D259" i="4" s="1"/>
  <c r="D260" i="4" s="1"/>
  <c r="D189" i="4"/>
  <c r="D240" i="4"/>
  <c r="D242" i="4" s="1"/>
  <c r="D243" i="4" s="1"/>
  <c r="D244" i="4" s="1"/>
  <c r="D245" i="4" s="1"/>
  <c r="D246" i="4" s="1"/>
  <c r="E182" i="14"/>
  <c r="E173" i="14"/>
  <c r="E253" i="14"/>
  <c r="E239" i="14"/>
  <c r="F174" i="14"/>
  <c r="F240" i="14"/>
  <c r="F173" i="14"/>
  <c r="F253" i="14"/>
  <c r="F239" i="14"/>
  <c r="F223" i="14"/>
  <c r="F224" i="14" s="1"/>
  <c r="F225" i="14" s="1"/>
  <c r="F222" i="14"/>
  <c r="D182" i="14"/>
  <c r="D254" i="14"/>
  <c r="E256" i="14"/>
  <c r="E257" i="14" s="1"/>
  <c r="E258" i="14" s="1"/>
  <c r="E259" i="14" s="1"/>
  <c r="E260" i="14" s="1"/>
  <c r="E261" i="14" s="1"/>
  <c r="E262" i="14" s="1"/>
  <c r="E263" i="14" s="1"/>
  <c r="E255" i="14"/>
  <c r="F232" i="14"/>
  <c r="F233" i="14" s="1"/>
  <c r="F234" i="14" s="1"/>
  <c r="F231" i="14"/>
  <c r="E213" i="14"/>
  <c r="E214" i="14" s="1"/>
  <c r="E215" i="14" s="1"/>
  <c r="E212" i="14"/>
  <c r="F204" i="14"/>
  <c r="F205" i="14" s="1"/>
  <c r="F206" i="14" s="1"/>
  <c r="F203" i="14"/>
  <c r="E231" i="14"/>
  <c r="E232" i="14"/>
  <c r="E233" i="14" s="1"/>
  <c r="E234" i="14" s="1"/>
  <c r="F213" i="14"/>
  <c r="F214" i="14" s="1"/>
  <c r="F215" i="14" s="1"/>
  <c r="F212" i="14"/>
  <c r="E223" i="14"/>
  <c r="E224" i="14" s="1"/>
  <c r="E225" i="14" s="1"/>
  <c r="E222" i="14"/>
  <c r="E204" i="14"/>
  <c r="E205" i="14" s="1"/>
  <c r="E206" i="14" s="1"/>
  <c r="E203" i="14"/>
  <c r="D202" i="14"/>
  <c r="D230" i="14"/>
  <c r="D221" i="14"/>
  <c r="D211" i="14"/>
  <c r="F173" i="4"/>
  <c r="F253" i="4"/>
  <c r="F239" i="4"/>
  <c r="E173" i="4"/>
  <c r="E253" i="4"/>
  <c r="E239" i="4"/>
  <c r="F174" i="4"/>
  <c r="F240" i="4"/>
  <c r="F182" i="4"/>
  <c r="F254" i="4"/>
  <c r="E174" i="4"/>
  <c r="E240" i="4"/>
  <c r="D173" i="4"/>
  <c r="D239" i="4"/>
  <c r="D253" i="4"/>
  <c r="E182" i="4"/>
  <c r="E254" i="4"/>
  <c r="E328" i="4"/>
  <c r="E329" i="4" s="1"/>
  <c r="E331" i="4" s="1"/>
  <c r="F328" i="4"/>
  <c r="F329" i="4" s="1"/>
  <c r="F331" i="4" s="1"/>
  <c r="E277" i="4"/>
  <c r="E279" i="4" s="1"/>
  <c r="D414" i="4"/>
  <c r="F314" i="4"/>
  <c r="F213" i="4"/>
  <c r="F214" i="4" s="1"/>
  <c r="F215" i="4" s="1"/>
  <c r="E106" i="4"/>
  <c r="F106" i="4"/>
  <c r="E213" i="4"/>
  <c r="E214" i="4" s="1"/>
  <c r="E215" i="4" s="1"/>
  <c r="F106" i="3"/>
  <c r="E106" i="3"/>
  <c r="D295" i="4"/>
  <c r="D322" i="4"/>
  <c r="D314" i="4"/>
  <c r="D279" i="4"/>
  <c r="D352" i="4"/>
  <c r="D287" i="4"/>
  <c r="D395" i="4"/>
  <c r="D174" i="4"/>
  <c r="D182" i="4"/>
  <c r="D306" i="4"/>
  <c r="D433" i="4"/>
  <c r="D342" i="4"/>
  <c r="D331" i="4"/>
  <c r="F295" i="4"/>
  <c r="F231" i="4"/>
  <c r="F232" i="4"/>
  <c r="F233" i="4" s="1"/>
  <c r="F234" i="4" s="1"/>
  <c r="E232" i="4"/>
  <c r="E233" i="4" s="1"/>
  <c r="E234" i="4" s="1"/>
  <c r="E231" i="4"/>
  <c r="D232" i="4"/>
  <c r="D233" i="4" s="1"/>
  <c r="D231" i="4"/>
  <c r="F287" i="4"/>
  <c r="F276" i="4"/>
  <c r="E295" i="4"/>
  <c r="F306" i="4"/>
  <c r="F322" i="4"/>
  <c r="E322" i="4"/>
  <c r="E287" i="4"/>
  <c r="E306" i="4"/>
  <c r="E314" i="4"/>
  <c r="E204" i="4"/>
  <c r="E205" i="4" s="1"/>
  <c r="E206" i="4" s="1"/>
  <c r="E203" i="4"/>
  <c r="D221" i="4"/>
  <c r="D202" i="4"/>
  <c r="D211" i="4"/>
  <c r="F204" i="4"/>
  <c r="F205" i="4" s="1"/>
  <c r="F206" i="4" s="1"/>
  <c r="F203" i="4"/>
  <c r="E223" i="4"/>
  <c r="E224" i="4" s="1"/>
  <c r="E225" i="4" s="1"/>
  <c r="E222" i="4"/>
  <c r="F223" i="4"/>
  <c r="F224" i="4" s="1"/>
  <c r="F225" i="4" s="1"/>
  <c r="F222" i="4"/>
  <c r="E412" i="15" l="1"/>
  <c r="E413" i="15" s="1"/>
  <c r="E411" i="15"/>
  <c r="E402" i="15"/>
  <c r="E405" i="15" s="1"/>
  <c r="E403" i="15"/>
  <c r="E404" i="15" s="1"/>
  <c r="F412" i="15"/>
  <c r="F413" i="15" s="1"/>
  <c r="F411" i="15"/>
  <c r="F414" i="15" s="1"/>
  <c r="F402" i="15"/>
  <c r="F405" i="15" s="1"/>
  <c r="F403" i="15"/>
  <c r="F404" i="15" s="1"/>
  <c r="D402" i="14"/>
  <c r="D403" i="14" s="1"/>
  <c r="D401" i="14"/>
  <c r="F411" i="14"/>
  <c r="F412" i="14" s="1"/>
  <c r="F410" i="14"/>
  <c r="F413" i="14" s="1"/>
  <c r="F402" i="14"/>
  <c r="F403" i="14" s="1"/>
  <c r="F401" i="14"/>
  <c r="F404" i="14" s="1"/>
  <c r="E411" i="14"/>
  <c r="E412" i="14" s="1"/>
  <c r="E410" i="14"/>
  <c r="E413" i="14" s="1"/>
  <c r="E402" i="14"/>
  <c r="E403" i="14" s="1"/>
  <c r="E401" i="14"/>
  <c r="E404" i="14" s="1"/>
  <c r="E241" i="15"/>
  <c r="D255" i="15"/>
  <c r="F256" i="14"/>
  <c r="F257" i="14" s="1"/>
  <c r="F258" i="14" s="1"/>
  <c r="F259" i="14" s="1"/>
  <c r="F260" i="14" s="1"/>
  <c r="F261" i="14" s="1"/>
  <c r="F262" i="14" s="1"/>
  <c r="F263" i="14" s="1"/>
  <c r="E241" i="14"/>
  <c r="E247" i="14"/>
  <c r="E248" i="14" s="1"/>
  <c r="E249" i="14" s="1"/>
  <c r="D241" i="15"/>
  <c r="D247" i="15"/>
  <c r="D248" i="15" s="1"/>
  <c r="D249" i="15" s="1"/>
  <c r="D223" i="15"/>
  <c r="D224" i="15" s="1"/>
  <c r="D222" i="15"/>
  <c r="E256" i="15"/>
  <c r="E257" i="15" s="1"/>
  <c r="E258" i="15" s="1"/>
  <c r="E259" i="15" s="1"/>
  <c r="E260" i="15" s="1"/>
  <c r="E261" i="15" s="1"/>
  <c r="E262" i="15" s="1"/>
  <c r="E263" i="15" s="1"/>
  <c r="E255" i="15"/>
  <c r="D213" i="15"/>
  <c r="D214" i="15" s="1"/>
  <c r="D212" i="15"/>
  <c r="D231" i="15"/>
  <c r="D232" i="15"/>
  <c r="D233" i="15" s="1"/>
  <c r="D203" i="15"/>
  <c r="D204" i="15"/>
  <c r="D205" i="15" s="1"/>
  <c r="F256" i="15"/>
  <c r="F257" i="15" s="1"/>
  <c r="F258" i="15" s="1"/>
  <c r="F259" i="15" s="1"/>
  <c r="F260" i="15" s="1"/>
  <c r="F261" i="15" s="1"/>
  <c r="F262" i="15" s="1"/>
  <c r="F263" i="15" s="1"/>
  <c r="F255" i="15"/>
  <c r="F241" i="15"/>
  <c r="F242" i="15"/>
  <c r="F243" i="15" s="1"/>
  <c r="F244" i="15" s="1"/>
  <c r="F245" i="15" s="1"/>
  <c r="F246" i="15" s="1"/>
  <c r="D241" i="4"/>
  <c r="D255" i="4"/>
  <c r="D203" i="14"/>
  <c r="D204" i="14"/>
  <c r="D205" i="14" s="1"/>
  <c r="D206" i="14" s="1"/>
  <c r="D213" i="14"/>
  <c r="D214" i="14" s="1"/>
  <c r="D215" i="14" s="1"/>
  <c r="D212" i="14"/>
  <c r="D255" i="14"/>
  <c r="D256" i="14"/>
  <c r="D257" i="14" s="1"/>
  <c r="D258" i="14" s="1"/>
  <c r="D259" i="14" s="1"/>
  <c r="D260" i="14" s="1"/>
  <c r="D261" i="14" s="1"/>
  <c r="D262" i="14" s="1"/>
  <c r="D263" i="14" s="1"/>
  <c r="D223" i="14"/>
  <c r="D224" i="14" s="1"/>
  <c r="D225" i="14" s="1"/>
  <c r="D222" i="14"/>
  <c r="F241" i="14"/>
  <c r="F242" i="14"/>
  <c r="F243" i="14" s="1"/>
  <c r="F244" i="14" s="1"/>
  <c r="F245" i="14" s="1"/>
  <c r="F246" i="14" s="1"/>
  <c r="D231" i="14"/>
  <c r="D232" i="14"/>
  <c r="D233" i="14" s="1"/>
  <c r="D234" i="14" s="1"/>
  <c r="D261" i="4"/>
  <c r="D262" i="4" s="1"/>
  <c r="D263" i="4" s="1"/>
  <c r="D247" i="4"/>
  <c r="D248" i="4" s="1"/>
  <c r="D249" i="4" s="1"/>
  <c r="F242" i="4"/>
  <c r="F243" i="4" s="1"/>
  <c r="F244" i="4" s="1"/>
  <c r="F245" i="4" s="1"/>
  <c r="F246" i="4" s="1"/>
  <c r="F241" i="4"/>
  <c r="F255" i="4"/>
  <c r="F256" i="4"/>
  <c r="F257" i="4" s="1"/>
  <c r="F258" i="4" s="1"/>
  <c r="F259" i="4" s="1"/>
  <c r="F260" i="4" s="1"/>
  <c r="E241" i="4"/>
  <c r="E242" i="4"/>
  <c r="E243" i="4" s="1"/>
  <c r="E244" i="4" s="1"/>
  <c r="E245" i="4" s="1"/>
  <c r="E246" i="4" s="1"/>
  <c r="E256" i="4"/>
  <c r="E257" i="4" s="1"/>
  <c r="E258" i="4" s="1"/>
  <c r="E259" i="4" s="1"/>
  <c r="E260" i="4" s="1"/>
  <c r="E255" i="4"/>
  <c r="F277" i="4"/>
  <c r="F279" i="4" s="1"/>
  <c r="D234" i="4"/>
  <c r="D223" i="4"/>
  <c r="D224" i="4" s="1"/>
  <c r="D222" i="4"/>
  <c r="D204" i="4"/>
  <c r="D205" i="4" s="1"/>
  <c r="D203" i="4"/>
  <c r="D213" i="4"/>
  <c r="D214" i="4" s="1"/>
  <c r="D212" i="4"/>
  <c r="D381" i="3"/>
  <c r="D384" i="1"/>
  <c r="D383" i="1"/>
  <c r="D373" i="3"/>
  <c r="D374" i="3" s="1"/>
  <c r="D372" i="3"/>
  <c r="D371" i="3"/>
  <c r="D328" i="3"/>
  <c r="D295" i="3"/>
  <c r="D177" i="3"/>
  <c r="D169" i="3"/>
  <c r="F94" i="3"/>
  <c r="E94" i="3"/>
  <c r="E414" i="15" l="1"/>
  <c r="D404" i="14"/>
  <c r="F247" i="14"/>
  <c r="F248" i="14" s="1"/>
  <c r="F249" i="14" s="1"/>
  <c r="D206" i="15"/>
  <c r="D234" i="15"/>
  <c r="D215" i="15"/>
  <c r="F247" i="15"/>
  <c r="F248" i="15" s="1"/>
  <c r="F249" i="15" s="1"/>
  <c r="D225" i="15"/>
  <c r="D403" i="3"/>
  <c r="D404" i="3" s="1"/>
  <c r="D407" i="3" s="1"/>
  <c r="D394" i="3"/>
  <c r="D395" i="3" s="1"/>
  <c r="E261" i="4"/>
  <c r="E262" i="4" s="1"/>
  <c r="E263" i="4" s="1"/>
  <c r="E247" i="4"/>
  <c r="E248" i="4" s="1"/>
  <c r="E249" i="4" s="1"/>
  <c r="F261" i="4"/>
  <c r="F262" i="4" s="1"/>
  <c r="F263" i="4" s="1"/>
  <c r="F247" i="4"/>
  <c r="F248" i="4" s="1"/>
  <c r="F249" i="4" s="1"/>
  <c r="D294" i="3"/>
  <c r="D296" i="3" s="1"/>
  <c r="D297" i="3" s="1"/>
  <c r="D298" i="3"/>
  <c r="F90" i="3"/>
  <c r="F91" i="3" s="1"/>
  <c r="F192" i="3"/>
  <c r="D90" i="3"/>
  <c r="D192" i="3"/>
  <c r="D185" i="3"/>
  <c r="E90" i="3"/>
  <c r="E91" i="3" s="1"/>
  <c r="E192" i="3"/>
  <c r="D377" i="3"/>
  <c r="D225" i="4"/>
  <c r="D215" i="4"/>
  <c r="D206" i="4"/>
  <c r="F421" i="3"/>
  <c r="E421" i="3"/>
  <c r="D421" i="3"/>
  <c r="F383" i="3"/>
  <c r="E383" i="3"/>
  <c r="D383" i="3"/>
  <c r="D384" i="3" s="1"/>
  <c r="D385" i="3" s="1"/>
  <c r="F382" i="3"/>
  <c r="E382" i="3"/>
  <c r="D382" i="3"/>
  <c r="F381" i="3"/>
  <c r="E381" i="3"/>
  <c r="F373" i="3"/>
  <c r="F375" i="3" s="1"/>
  <c r="F376" i="3" s="1"/>
  <c r="E373" i="3"/>
  <c r="E375" i="3" s="1"/>
  <c r="E376" i="3" s="1"/>
  <c r="D375" i="3"/>
  <c r="D376" i="3" s="1"/>
  <c r="F372" i="3"/>
  <c r="E372" i="3"/>
  <c r="F371" i="3"/>
  <c r="E371" i="3"/>
  <c r="F360" i="3"/>
  <c r="E360" i="3"/>
  <c r="D360" i="3"/>
  <c r="F349" i="3"/>
  <c r="E349" i="3"/>
  <c r="E352" i="3" s="1"/>
  <c r="E353" i="3" s="1"/>
  <c r="D349" i="3"/>
  <c r="F338" i="3"/>
  <c r="F339" i="3" s="1"/>
  <c r="F340" i="3" s="1"/>
  <c r="E338" i="3"/>
  <c r="E339" i="3" s="1"/>
  <c r="D338" i="3"/>
  <c r="D339" i="3" s="1"/>
  <c r="D340" i="3" s="1"/>
  <c r="F329" i="3"/>
  <c r="E329" i="3"/>
  <c r="D329" i="3"/>
  <c r="F328" i="3"/>
  <c r="E328" i="3"/>
  <c r="D311" i="3"/>
  <c r="D303" i="3"/>
  <c r="D302" i="3" s="1"/>
  <c r="D304" i="3" s="1"/>
  <c r="D305" i="3" s="1"/>
  <c r="D285" i="3"/>
  <c r="D276" i="3"/>
  <c r="D319" i="3" s="1"/>
  <c r="D269" i="3"/>
  <c r="F261" i="3"/>
  <c r="E261" i="3"/>
  <c r="D261" i="3"/>
  <c r="D222" i="3"/>
  <c r="F184" i="3"/>
  <c r="E184" i="3"/>
  <c r="F177" i="3"/>
  <c r="E177" i="3"/>
  <c r="F169" i="3"/>
  <c r="E169" i="3"/>
  <c r="D160" i="3"/>
  <c r="D159" i="3"/>
  <c r="F285" i="3"/>
  <c r="F288" i="3" s="1"/>
  <c r="F286" i="3" s="1"/>
  <c r="F287" i="3" s="1"/>
  <c r="E285" i="3"/>
  <c r="E288" i="3" s="1"/>
  <c r="E286" i="3" s="1"/>
  <c r="E287" i="3" s="1"/>
  <c r="D95" i="3"/>
  <c r="F16" i="3"/>
  <c r="E15" i="3"/>
  <c r="E16" i="3" s="1"/>
  <c r="D15" i="3"/>
  <c r="D16" i="3" s="1"/>
  <c r="F171" i="1"/>
  <c r="E171" i="1"/>
  <c r="D213" i="1"/>
  <c r="D331" i="1" s="1"/>
  <c r="F273" i="1"/>
  <c r="E273" i="1"/>
  <c r="E434" i="1"/>
  <c r="F434" i="1"/>
  <c r="E425" i="1"/>
  <c r="F425" i="1"/>
  <c r="E415" i="1"/>
  <c r="F415" i="1"/>
  <c r="E393" i="1"/>
  <c r="F393" i="1"/>
  <c r="E394" i="1"/>
  <c r="F394" i="1"/>
  <c r="E395" i="1"/>
  <c r="F395" i="1"/>
  <c r="D434" i="1"/>
  <c r="D395" i="1"/>
  <c r="D394" i="1"/>
  <c r="D393" i="1"/>
  <c r="E383" i="1"/>
  <c r="F383" i="1"/>
  <c r="E384" i="1"/>
  <c r="F384" i="1"/>
  <c r="E385" i="1"/>
  <c r="E386" i="1" s="1"/>
  <c r="E389" i="1" s="1"/>
  <c r="F385" i="1"/>
  <c r="F386" i="1" s="1"/>
  <c r="F389" i="1" s="1"/>
  <c r="D385" i="1"/>
  <c r="D386" i="1" s="1"/>
  <c r="D315" i="1"/>
  <c r="D298" i="1"/>
  <c r="D299" i="1" s="1"/>
  <c r="E16" i="1"/>
  <c r="E17" i="1" s="1"/>
  <c r="E18" i="1" s="1"/>
  <c r="F16" i="1"/>
  <c r="F17" i="1" s="1"/>
  <c r="F18" i="1" s="1"/>
  <c r="F372" i="1"/>
  <c r="F361" i="1"/>
  <c r="F350" i="1"/>
  <c r="F351" i="1" s="1"/>
  <c r="F341" i="1"/>
  <c r="F340" i="1"/>
  <c r="F220" i="1"/>
  <c r="F213" i="1"/>
  <c r="F206" i="1"/>
  <c r="E340" i="1"/>
  <c r="E341" i="1"/>
  <c r="E342" i="1" s="1"/>
  <c r="E350" i="1"/>
  <c r="E351" i="1" s="1"/>
  <c r="E352" i="1" s="1"/>
  <c r="E361" i="1"/>
  <c r="E372" i="1"/>
  <c r="E374" i="1" s="1"/>
  <c r="D350" i="1"/>
  <c r="D351" i="1" s="1"/>
  <c r="D340" i="1"/>
  <c r="D341" i="1"/>
  <c r="D342" i="1" s="1"/>
  <c r="D407" i="1" l="1"/>
  <c r="D408" i="1" s="1"/>
  <c r="D364" i="1"/>
  <c r="D365" i="1" s="1"/>
  <c r="D91" i="3"/>
  <c r="D416" i="1"/>
  <c r="D417" i="1" s="1"/>
  <c r="D415" i="1"/>
  <c r="F393" i="3"/>
  <c r="F394" i="3"/>
  <c r="F395" i="3" s="1"/>
  <c r="F398" i="3" s="1"/>
  <c r="E393" i="3"/>
  <c r="E394" i="3"/>
  <c r="E396" i="3" s="1"/>
  <c r="E397" i="3" s="1"/>
  <c r="F406" i="1"/>
  <c r="F407" i="1"/>
  <c r="F408" i="1" s="1"/>
  <c r="F411" i="1" s="1"/>
  <c r="E406" i="1"/>
  <c r="E407" i="1"/>
  <c r="E409" i="1" s="1"/>
  <c r="E410" i="1" s="1"/>
  <c r="F462" i="1"/>
  <c r="F470" i="1"/>
  <c r="F454" i="1"/>
  <c r="E454" i="1"/>
  <c r="E462" i="1"/>
  <c r="E470" i="1"/>
  <c r="F446" i="1"/>
  <c r="E446" i="1"/>
  <c r="D17" i="3"/>
  <c r="D18" i="3" s="1"/>
  <c r="E17" i="3"/>
  <c r="E18" i="3" s="1"/>
  <c r="E457" i="3" s="1"/>
  <c r="F17" i="3"/>
  <c r="F18" i="3" s="1"/>
  <c r="D272" i="3"/>
  <c r="D270" i="3" s="1"/>
  <c r="D271" i="3" s="1"/>
  <c r="D310" i="3"/>
  <c r="D312" i="3" s="1"/>
  <c r="D313" i="3" s="1"/>
  <c r="D314" i="3"/>
  <c r="D284" i="3"/>
  <c r="D288" i="3"/>
  <c r="D286" i="3" s="1"/>
  <c r="D287" i="3" s="1"/>
  <c r="E323" i="1"/>
  <c r="E322" i="1" s="1"/>
  <c r="F315" i="1"/>
  <c r="F314" i="1" s="1"/>
  <c r="F274" i="1"/>
  <c r="F275" i="1" s="1"/>
  <c r="E194" i="3"/>
  <c r="E195" i="3" s="1"/>
  <c r="E193" i="3"/>
  <c r="E196" i="3" s="1"/>
  <c r="D187" i="3"/>
  <c r="D188" i="3" s="1"/>
  <c r="D186" i="3"/>
  <c r="D194" i="3"/>
  <c r="D195" i="3" s="1"/>
  <c r="D193" i="3"/>
  <c r="F194" i="3"/>
  <c r="F195" i="3" s="1"/>
  <c r="F193" i="3"/>
  <c r="F196" i="3" s="1"/>
  <c r="E228" i="1"/>
  <c r="F94" i="1"/>
  <c r="F201" i="1" s="1"/>
  <c r="F228" i="1"/>
  <c r="D221" i="1"/>
  <c r="D228" i="1"/>
  <c r="F384" i="3"/>
  <c r="F386" i="3" s="1"/>
  <c r="F387" i="3" s="1"/>
  <c r="D389" i="1"/>
  <c r="D166" i="3"/>
  <c r="D203" i="1"/>
  <c r="F297" i="1"/>
  <c r="F296" i="1" s="1"/>
  <c r="D96" i="3"/>
  <c r="F95" i="3"/>
  <c r="E95" i="3"/>
  <c r="F185" i="3"/>
  <c r="F187" i="3" s="1"/>
  <c r="F188" i="3" s="1"/>
  <c r="F352" i="3"/>
  <c r="F353" i="3" s="1"/>
  <c r="F356" i="3" s="1"/>
  <c r="D178" i="3"/>
  <c r="D246" i="3" s="1"/>
  <c r="E262" i="3"/>
  <c r="E263" i="3" s="1"/>
  <c r="E413" i="3"/>
  <c r="E414" i="3" s="1"/>
  <c r="E417" i="3" s="1"/>
  <c r="E170" i="3"/>
  <c r="D405" i="3"/>
  <c r="D406" i="3" s="1"/>
  <c r="F363" i="3"/>
  <c r="F365" i="3" s="1"/>
  <c r="F366" i="3" s="1"/>
  <c r="E384" i="3"/>
  <c r="E386" i="3" s="1"/>
  <c r="E387" i="3" s="1"/>
  <c r="D262" i="3"/>
  <c r="D263" i="3" s="1"/>
  <c r="F262" i="3"/>
  <c r="F263" i="3" s="1"/>
  <c r="D170" i="3"/>
  <c r="D232" i="3" s="1"/>
  <c r="D363" i="3"/>
  <c r="D364" i="3" s="1"/>
  <c r="E178" i="3"/>
  <c r="E363" i="3"/>
  <c r="E364" i="3" s="1"/>
  <c r="E367" i="3" s="1"/>
  <c r="D386" i="3"/>
  <c r="D387" i="3" s="1"/>
  <c r="D268" i="3"/>
  <c r="D331" i="3"/>
  <c r="D332" i="3" s="1"/>
  <c r="E403" i="3"/>
  <c r="E405" i="3" s="1"/>
  <c r="E406" i="3" s="1"/>
  <c r="E185" i="3"/>
  <c r="E187" i="3" s="1"/>
  <c r="E188" i="3" s="1"/>
  <c r="E331" i="3"/>
  <c r="E333" i="3" s="1"/>
  <c r="E334" i="3" s="1"/>
  <c r="F403" i="3"/>
  <c r="F405" i="3" s="1"/>
  <c r="F406" i="3" s="1"/>
  <c r="F331" i="3"/>
  <c r="F333" i="3" s="1"/>
  <c r="F334" i="3" s="1"/>
  <c r="D413" i="3"/>
  <c r="D414" i="3" s="1"/>
  <c r="F413" i="3"/>
  <c r="F415" i="3" s="1"/>
  <c r="F416" i="3" s="1"/>
  <c r="D352" i="3"/>
  <c r="D353" i="3" s="1"/>
  <c r="E354" i="3"/>
  <c r="E355" i="3" s="1"/>
  <c r="E356" i="3"/>
  <c r="E341" i="3"/>
  <c r="E340" i="3"/>
  <c r="E284" i="3"/>
  <c r="F284" i="3"/>
  <c r="D422" i="3"/>
  <c r="E422" i="3"/>
  <c r="F422" i="3"/>
  <c r="D341" i="3"/>
  <c r="E374" i="3"/>
  <c r="E377" i="3" s="1"/>
  <c r="E295" i="3"/>
  <c r="E298" i="3" s="1"/>
  <c r="F374" i="3"/>
  <c r="F377" i="3" s="1"/>
  <c r="E402" i="3"/>
  <c r="F295" i="3"/>
  <c r="F298" i="3" s="1"/>
  <c r="F341" i="3"/>
  <c r="F402" i="3"/>
  <c r="E303" i="3"/>
  <c r="D212" i="3"/>
  <c r="F303" i="3"/>
  <c r="D362" i="3"/>
  <c r="E269" i="3"/>
  <c r="E311" i="3"/>
  <c r="E314" i="3" s="1"/>
  <c r="D330" i="3"/>
  <c r="E362" i="3"/>
  <c r="D412" i="3"/>
  <c r="F269" i="3"/>
  <c r="F311" i="3"/>
  <c r="F314" i="3" s="1"/>
  <c r="E330" i="3"/>
  <c r="F362" i="3"/>
  <c r="E412" i="3"/>
  <c r="F178" i="3"/>
  <c r="F246" i="3" s="1"/>
  <c r="E277" i="3"/>
  <c r="F330" i="3"/>
  <c r="F412" i="3"/>
  <c r="F277" i="3"/>
  <c r="F170" i="3"/>
  <c r="F232" i="3" s="1"/>
  <c r="E172" i="1"/>
  <c r="F172" i="1"/>
  <c r="E315" i="1"/>
  <c r="E314" i="1" s="1"/>
  <c r="F307" i="1"/>
  <c r="F306" i="1" s="1"/>
  <c r="E297" i="1"/>
  <c r="E296" i="1" s="1"/>
  <c r="E289" i="1"/>
  <c r="E288" i="1" s="1"/>
  <c r="F281" i="1"/>
  <c r="F280" i="1" s="1"/>
  <c r="E307" i="1"/>
  <c r="E306" i="1" s="1"/>
  <c r="F289" i="1"/>
  <c r="F288" i="1" s="1"/>
  <c r="F331" i="1" s="1"/>
  <c r="E281" i="1"/>
  <c r="E280" i="1" s="1"/>
  <c r="F323" i="1"/>
  <c r="F322" i="1" s="1"/>
  <c r="D214" i="1"/>
  <c r="D244" i="1"/>
  <c r="D426" i="1"/>
  <c r="D428" i="1" s="1"/>
  <c r="D429" i="1" s="1"/>
  <c r="D425" i="1"/>
  <c r="F396" i="1"/>
  <c r="F398" i="1" s="1"/>
  <c r="F399" i="1" s="1"/>
  <c r="E396" i="1"/>
  <c r="E398" i="1" s="1"/>
  <c r="E399" i="1" s="1"/>
  <c r="F435" i="1"/>
  <c r="F436" i="1" s="1"/>
  <c r="F439" i="1" s="1"/>
  <c r="D435" i="1"/>
  <c r="E274" i="1"/>
  <c r="E275" i="1" s="1"/>
  <c r="F387" i="1"/>
  <c r="F388" i="1" s="1"/>
  <c r="F426" i="1"/>
  <c r="E435" i="1"/>
  <c r="E426" i="1"/>
  <c r="F416" i="1"/>
  <c r="E416" i="1"/>
  <c r="E387" i="1"/>
  <c r="E388" i="1" s="1"/>
  <c r="D396" i="1"/>
  <c r="D387" i="1"/>
  <c r="D388" i="1" s="1"/>
  <c r="D314" i="1"/>
  <c r="D316" i="1" s="1"/>
  <c r="D343" i="1"/>
  <c r="D94" i="1"/>
  <c r="D201" i="1" s="1"/>
  <c r="E94" i="1"/>
  <c r="E201" i="1" s="1"/>
  <c r="F375" i="1"/>
  <c r="F377" i="1" s="1"/>
  <c r="F378" i="1" s="1"/>
  <c r="F207" i="1"/>
  <c r="F343" i="1"/>
  <c r="F345" i="1" s="1"/>
  <c r="F346" i="1" s="1"/>
  <c r="F353" i="1"/>
  <c r="F354" i="1" s="1"/>
  <c r="F357" i="1" s="1"/>
  <c r="F214" i="1"/>
  <c r="F364" i="1"/>
  <c r="F365" i="1" s="1"/>
  <c r="F366" i="1" s="1"/>
  <c r="F367" i="1" s="1"/>
  <c r="F221" i="1"/>
  <c r="F222" i="1" s="1"/>
  <c r="F225" i="1" s="1"/>
  <c r="E364" i="1"/>
  <c r="E365" i="1" s="1"/>
  <c r="E366" i="1" s="1"/>
  <c r="E367" i="1" s="1"/>
  <c r="E375" i="1"/>
  <c r="E376" i="1" s="1"/>
  <c r="E379" i="1" s="1"/>
  <c r="D375" i="1"/>
  <c r="D377" i="1" s="1"/>
  <c r="D378" i="1" s="1"/>
  <c r="D353" i="1"/>
  <c r="D355" i="1" s="1"/>
  <c r="D356" i="1" s="1"/>
  <c r="D352" i="1"/>
  <c r="D374" i="1"/>
  <c r="F342" i="1"/>
  <c r="F352" i="1"/>
  <c r="F374" i="1"/>
  <c r="E353" i="1"/>
  <c r="E343" i="1"/>
  <c r="E220" i="1"/>
  <c r="E221" i="1" s="1"/>
  <c r="E213" i="1"/>
  <c r="E214" i="1" s="1"/>
  <c r="E258" i="1" s="1"/>
  <c r="E206" i="1"/>
  <c r="E207" i="1" s="1"/>
  <c r="E244" i="1" s="1"/>
  <c r="D197" i="1"/>
  <c r="D196" i="1"/>
  <c r="D409" i="1" l="1"/>
  <c r="D410" i="1" s="1"/>
  <c r="E254" i="1"/>
  <c r="D242" i="3"/>
  <c r="D256" i="3"/>
  <c r="D418" i="1"/>
  <c r="D419" i="1" s="1"/>
  <c r="D396" i="3"/>
  <c r="D397" i="3" s="1"/>
  <c r="D189" i="3"/>
  <c r="E171" i="3"/>
  <c r="E234" i="3" s="1"/>
  <c r="E236" i="3" s="1"/>
  <c r="E232" i="3"/>
  <c r="E242" i="3"/>
  <c r="E256" i="3"/>
  <c r="D180" i="3"/>
  <c r="D247" i="3" s="1"/>
  <c r="F256" i="3"/>
  <c r="F242" i="3"/>
  <c r="E179" i="3"/>
  <c r="E246" i="3"/>
  <c r="D172" i="3"/>
  <c r="D233" i="3" s="1"/>
  <c r="D441" i="3"/>
  <c r="D433" i="3"/>
  <c r="D457" i="3"/>
  <c r="F457" i="3"/>
  <c r="F433" i="3"/>
  <c r="F449" i="3"/>
  <c r="F441" i="3"/>
  <c r="E264" i="3"/>
  <c r="E441" i="3"/>
  <c r="E433" i="3"/>
  <c r="E449" i="3"/>
  <c r="F216" i="1"/>
  <c r="F258" i="1"/>
  <c r="F268" i="1"/>
  <c r="E268" i="1"/>
  <c r="D333" i="1"/>
  <c r="D334" i="1" s="1"/>
  <c r="D258" i="1"/>
  <c r="F276" i="1"/>
  <c r="F254" i="1"/>
  <c r="E276" i="1"/>
  <c r="F208" i="1"/>
  <c r="F244" i="1"/>
  <c r="F264" i="3"/>
  <c r="D321" i="3"/>
  <c r="D322" i="3" s="1"/>
  <c r="F276" i="3"/>
  <c r="F319" i="3" s="1"/>
  <c r="F280" i="3"/>
  <c r="F278" i="3" s="1"/>
  <c r="F279" i="3" s="1"/>
  <c r="E268" i="3"/>
  <c r="E272" i="3"/>
  <c r="E270" i="3" s="1"/>
  <c r="E276" i="3"/>
  <c r="E319" i="3" s="1"/>
  <c r="E280" i="3"/>
  <c r="E278" i="3" s="1"/>
  <c r="E279" i="3" s="1"/>
  <c r="F268" i="3"/>
  <c r="F272" i="3"/>
  <c r="F95" i="1"/>
  <c r="D318" i="1"/>
  <c r="D196" i="3"/>
  <c r="D222" i="1"/>
  <c r="D223" i="1"/>
  <c r="D224" i="1" s="1"/>
  <c r="D230" i="1"/>
  <c r="D231" i="1" s="1"/>
  <c r="D229" i="1"/>
  <c r="F229" i="1"/>
  <c r="F232" i="1" s="1"/>
  <c r="F230" i="1"/>
  <c r="F231" i="1" s="1"/>
  <c r="E230" i="1"/>
  <c r="E231" i="1" s="1"/>
  <c r="E229" i="1"/>
  <c r="E232" i="1" s="1"/>
  <c r="F385" i="3"/>
  <c r="F388" i="3" s="1"/>
  <c r="D326" i="1"/>
  <c r="D354" i="3"/>
  <c r="D355" i="3" s="1"/>
  <c r="D335" i="3"/>
  <c r="D417" i="3"/>
  <c r="D367" i="3"/>
  <c r="D368" i="1"/>
  <c r="F186" i="3"/>
  <c r="F354" i="3"/>
  <c r="F355" i="3" s="1"/>
  <c r="E223" i="3"/>
  <c r="E213" i="3"/>
  <c r="E204" i="3"/>
  <c r="D179" i="3"/>
  <c r="F396" i="3"/>
  <c r="F397" i="3" s="1"/>
  <c r="E96" i="3"/>
  <c r="F96" i="3"/>
  <c r="F414" i="3"/>
  <c r="F417" i="3" s="1"/>
  <c r="E172" i="3"/>
  <c r="D388" i="3"/>
  <c r="D356" i="3"/>
  <c r="F364" i="3"/>
  <c r="F367" i="3" s="1"/>
  <c r="E415" i="3"/>
  <c r="E416" i="3" s="1"/>
  <c r="E180" i="3"/>
  <c r="D415" i="3"/>
  <c r="D416" i="3" s="1"/>
  <c r="E395" i="3"/>
  <c r="E398" i="3" s="1"/>
  <c r="F404" i="3"/>
  <c r="F407" i="3" s="1"/>
  <c r="E365" i="3"/>
  <c r="E366" i="3" s="1"/>
  <c r="D365" i="3"/>
  <c r="D366" i="3" s="1"/>
  <c r="E332" i="3"/>
  <c r="E335" i="3" s="1"/>
  <c r="E186" i="3"/>
  <c r="E385" i="3"/>
  <c r="E388" i="3" s="1"/>
  <c r="E404" i="3"/>
  <c r="E407" i="3" s="1"/>
  <c r="D171" i="3"/>
  <c r="D333" i="3"/>
  <c r="D334" i="3" s="1"/>
  <c r="D306" i="3"/>
  <c r="F332" i="3"/>
  <c r="F335" i="3" s="1"/>
  <c r="D424" i="3"/>
  <c r="D425" i="3" s="1"/>
  <c r="D423" i="3"/>
  <c r="F172" i="3"/>
  <c r="F171" i="3"/>
  <c r="F234" i="3" s="1"/>
  <c r="D343" i="3"/>
  <c r="D344" i="3" s="1"/>
  <c r="D342" i="3"/>
  <c r="E310" i="3"/>
  <c r="E312" i="3" s="1"/>
  <c r="E313" i="3" s="1"/>
  <c r="E343" i="3"/>
  <c r="E344" i="3" s="1"/>
  <c r="E342" i="3"/>
  <c r="E345" i="3" s="1"/>
  <c r="F294" i="3"/>
  <c r="F296" i="3" s="1"/>
  <c r="F297" i="3" s="1"/>
  <c r="F179" i="3"/>
  <c r="F180" i="3"/>
  <c r="F343" i="3"/>
  <c r="F344" i="3" s="1"/>
  <c r="F342" i="3"/>
  <c r="F345" i="3" s="1"/>
  <c r="F310" i="3"/>
  <c r="F312" i="3" s="1"/>
  <c r="F313" i="3" s="1"/>
  <c r="F302" i="3"/>
  <c r="F304" i="3" s="1"/>
  <c r="F305" i="3" s="1"/>
  <c r="F424" i="3"/>
  <c r="F425" i="3" s="1"/>
  <c r="F423" i="3"/>
  <c r="F426" i="3" s="1"/>
  <c r="E424" i="3"/>
  <c r="E425" i="3" s="1"/>
  <c r="E423" i="3"/>
  <c r="E426" i="3" s="1"/>
  <c r="E302" i="3"/>
  <c r="E304" i="3" s="1"/>
  <c r="E305" i="3" s="1"/>
  <c r="E294" i="3"/>
  <c r="E296" i="3" s="1"/>
  <c r="E297" i="3" s="1"/>
  <c r="E175" i="1"/>
  <c r="F175" i="1"/>
  <c r="D208" i="1"/>
  <c r="D209" i="1"/>
  <c r="D245" i="1" s="1"/>
  <c r="E209" i="1"/>
  <c r="D216" i="1"/>
  <c r="D215" i="1"/>
  <c r="F397" i="1"/>
  <c r="F400" i="1" s="1"/>
  <c r="E397" i="1"/>
  <c r="E400" i="1" s="1"/>
  <c r="F437" i="1"/>
  <c r="F438" i="1" s="1"/>
  <c r="E408" i="1"/>
  <c r="E411" i="1" s="1"/>
  <c r="D427" i="1"/>
  <c r="D436" i="1"/>
  <c r="D437" i="1"/>
  <c r="D438" i="1" s="1"/>
  <c r="F409" i="1"/>
  <c r="F410" i="1" s="1"/>
  <c r="F427" i="1"/>
  <c r="F430" i="1" s="1"/>
  <c r="F428" i="1"/>
  <c r="F429" i="1" s="1"/>
  <c r="E437" i="1"/>
  <c r="E438" i="1" s="1"/>
  <c r="E436" i="1"/>
  <c r="E439" i="1" s="1"/>
  <c r="E428" i="1"/>
  <c r="E429" i="1" s="1"/>
  <c r="E427" i="1"/>
  <c r="E430" i="1" s="1"/>
  <c r="E417" i="1"/>
  <c r="E420" i="1" s="1"/>
  <c r="E418" i="1"/>
  <c r="E419" i="1" s="1"/>
  <c r="F417" i="1"/>
  <c r="F420" i="1" s="1"/>
  <c r="F418" i="1"/>
  <c r="F419" i="1" s="1"/>
  <c r="D398" i="1"/>
  <c r="D399" i="1" s="1"/>
  <c r="D397" i="1"/>
  <c r="E331" i="1"/>
  <c r="D317" i="1"/>
  <c r="D345" i="1"/>
  <c r="D346" i="1" s="1"/>
  <c r="D344" i="1"/>
  <c r="D95" i="1"/>
  <c r="D366" i="1"/>
  <c r="D367" i="1" s="1"/>
  <c r="E95" i="1"/>
  <c r="E377" i="1"/>
  <c r="E378" i="1" s="1"/>
  <c r="F376" i="1"/>
  <c r="F379" i="1" s="1"/>
  <c r="F344" i="1"/>
  <c r="F347" i="1" s="1"/>
  <c r="F209" i="1"/>
  <c r="D354" i="1"/>
  <c r="F223" i="1"/>
  <c r="F224" i="1" s="1"/>
  <c r="F215" i="1"/>
  <c r="F368" i="1"/>
  <c r="F355" i="1"/>
  <c r="F356" i="1" s="1"/>
  <c r="E368" i="1"/>
  <c r="D376" i="1"/>
  <c r="E344" i="1"/>
  <c r="E347" i="1" s="1"/>
  <c r="E345" i="1"/>
  <c r="E346" i="1" s="1"/>
  <c r="E354" i="1"/>
  <c r="E357" i="1" s="1"/>
  <c r="E355" i="1"/>
  <c r="E356" i="1" s="1"/>
  <c r="E208" i="1"/>
  <c r="E223" i="1"/>
  <c r="E224" i="1" s="1"/>
  <c r="E222" i="1"/>
  <c r="E225" i="1" s="1"/>
  <c r="E216" i="1"/>
  <c r="E215" i="1"/>
  <c r="D246" i="1" l="1"/>
  <c r="D247" i="1" s="1"/>
  <c r="D260" i="1"/>
  <c r="D262" i="1" s="1"/>
  <c r="D263" i="1" s="1"/>
  <c r="D264" i="1" s="1"/>
  <c r="D265" i="1" s="1"/>
  <c r="D266" i="1" s="1"/>
  <c r="D248" i="3"/>
  <c r="D234" i="3"/>
  <c r="D336" i="1"/>
  <c r="E182" i="3"/>
  <c r="E248" i="3"/>
  <c r="F182" i="3"/>
  <c r="F248" i="3"/>
  <c r="E237" i="3"/>
  <c r="F174" i="3"/>
  <c r="E173" i="3"/>
  <c r="E233" i="3"/>
  <c r="F189" i="3"/>
  <c r="D181" i="3"/>
  <c r="F181" i="3"/>
  <c r="F247" i="3"/>
  <c r="E174" i="3"/>
  <c r="F173" i="3"/>
  <c r="F233" i="3"/>
  <c r="D173" i="3"/>
  <c r="E181" i="3"/>
  <c r="E247" i="3"/>
  <c r="E189" i="3"/>
  <c r="E218" i="1"/>
  <c r="E260" i="1"/>
  <c r="F218" i="1"/>
  <c r="F260" i="1"/>
  <c r="E217" i="1"/>
  <c r="E259" i="1"/>
  <c r="F217" i="1"/>
  <c r="F259" i="1"/>
  <c r="D217" i="1"/>
  <c r="D259" i="1"/>
  <c r="E211" i="1"/>
  <c r="E246" i="1"/>
  <c r="E247" i="1" s="1"/>
  <c r="F210" i="1"/>
  <c r="F245" i="1"/>
  <c r="E210" i="1"/>
  <c r="E245" i="1"/>
  <c r="F211" i="1"/>
  <c r="F246" i="1"/>
  <c r="F247" i="1" s="1"/>
  <c r="E321" i="3"/>
  <c r="E322" i="3" s="1"/>
  <c r="E324" i="3" s="1"/>
  <c r="F321" i="3"/>
  <c r="F322" i="3" s="1"/>
  <c r="F324" i="3" s="1"/>
  <c r="D325" i="1"/>
  <c r="E271" i="3"/>
  <c r="E273" i="3" s="1"/>
  <c r="F298" i="1"/>
  <c r="F176" i="1"/>
  <c r="E310" i="1"/>
  <c r="E176" i="1"/>
  <c r="D301" i="1"/>
  <c r="D232" i="1"/>
  <c r="D345" i="3"/>
  <c r="D182" i="3"/>
  <c r="D398" i="3"/>
  <c r="D426" i="3"/>
  <c r="D174" i="3"/>
  <c r="D430" i="1"/>
  <c r="D311" i="1"/>
  <c r="D379" i="1"/>
  <c r="D439" i="1"/>
  <c r="D319" i="1"/>
  <c r="D420" i="1"/>
  <c r="D357" i="1"/>
  <c r="D347" i="1"/>
  <c r="D411" i="1"/>
  <c r="D400" i="1"/>
  <c r="D218" i="1"/>
  <c r="D225" i="1"/>
  <c r="F281" i="3"/>
  <c r="F306" i="3"/>
  <c r="F307" i="3"/>
  <c r="F223" i="3"/>
  <c r="F204" i="3"/>
  <c r="F213" i="3"/>
  <c r="D223" i="3"/>
  <c r="D213" i="3"/>
  <c r="F289" i="3"/>
  <c r="E214" i="3"/>
  <c r="E215" i="3"/>
  <c r="E216" i="3" s="1"/>
  <c r="E217" i="3" s="1"/>
  <c r="E205" i="3"/>
  <c r="E206" i="3"/>
  <c r="E207" i="3" s="1"/>
  <c r="E208" i="3" s="1"/>
  <c r="F270" i="3"/>
  <c r="E225" i="3"/>
  <c r="E226" i="3" s="1"/>
  <c r="E227" i="3" s="1"/>
  <c r="E224" i="3"/>
  <c r="F315" i="3"/>
  <c r="E299" i="3"/>
  <c r="E289" i="3"/>
  <c r="E281" i="3"/>
  <c r="E315" i="3"/>
  <c r="E306" i="3"/>
  <c r="F299" i="3"/>
  <c r="E307" i="3"/>
  <c r="E316" i="1"/>
  <c r="F316" i="1"/>
  <c r="F318" i="1"/>
  <c r="F292" i="1"/>
  <c r="F300" i="1"/>
  <c r="F290" i="1"/>
  <c r="F310" i="1"/>
  <c r="F326" i="1"/>
  <c r="F284" i="1"/>
  <c r="F282" i="1" s="1"/>
  <c r="F333" i="1" s="1"/>
  <c r="F334" i="1" s="1"/>
  <c r="F336" i="1" s="1"/>
  <c r="E300" i="1"/>
  <c r="E292" i="1"/>
  <c r="E318" i="1"/>
  <c r="E326" i="1"/>
  <c r="E284" i="1"/>
  <c r="E282" i="1" s="1"/>
  <c r="E333" i="1" s="1"/>
  <c r="E334" i="1" s="1"/>
  <c r="E336" i="1" s="1"/>
  <c r="E324" i="1"/>
  <c r="E290" i="1"/>
  <c r="E308" i="1"/>
  <c r="E298" i="1"/>
  <c r="F308" i="1"/>
  <c r="F324" i="1"/>
  <c r="D210" i="1"/>
  <c r="D211" i="1"/>
  <c r="D261" i="1" l="1"/>
  <c r="E250" i="3"/>
  <c r="E251" i="3" s="1"/>
  <c r="E249" i="3"/>
  <c r="D235" i="3"/>
  <c r="D236" i="3"/>
  <c r="D237" i="3" s="1"/>
  <c r="D238" i="3" s="1"/>
  <c r="D239" i="3" s="1"/>
  <c r="D240" i="3" s="1"/>
  <c r="D249" i="3"/>
  <c r="D250" i="3"/>
  <c r="D251" i="3" s="1"/>
  <c r="D252" i="3" s="1"/>
  <c r="D327" i="1"/>
  <c r="E235" i="3"/>
  <c r="E238" i="3"/>
  <c r="E239" i="3" s="1"/>
  <c r="F235" i="3"/>
  <c r="F236" i="3"/>
  <c r="F249" i="3"/>
  <c r="F250" i="3"/>
  <c r="F251" i="3" s="1"/>
  <c r="F252" i="3" s="1"/>
  <c r="D267" i="1"/>
  <c r="D269" i="1"/>
  <c r="F261" i="1"/>
  <c r="F262" i="1"/>
  <c r="F263" i="1" s="1"/>
  <c r="F264" i="1" s="1"/>
  <c r="F265" i="1" s="1"/>
  <c r="F266" i="1" s="1"/>
  <c r="E261" i="1"/>
  <c r="E262" i="1"/>
  <c r="E263" i="1" s="1"/>
  <c r="E264" i="1" s="1"/>
  <c r="E265" i="1" s="1"/>
  <c r="E266" i="1" s="1"/>
  <c r="D248" i="1"/>
  <c r="D249" i="1" s="1"/>
  <c r="D250" i="1" s="1"/>
  <c r="D251" i="1" s="1"/>
  <c r="D252" i="1" s="1"/>
  <c r="F248" i="1"/>
  <c r="F249" i="1" s="1"/>
  <c r="F250" i="1" s="1"/>
  <c r="F251" i="1" s="1"/>
  <c r="F252" i="1" s="1"/>
  <c r="E248" i="1"/>
  <c r="E249" i="1" s="1"/>
  <c r="E250" i="1" s="1"/>
  <c r="E251" i="1" s="1"/>
  <c r="E252" i="1" s="1"/>
  <c r="F325" i="1"/>
  <c r="F327" i="1" s="1"/>
  <c r="F309" i="1"/>
  <c r="F311" i="1" s="1"/>
  <c r="E325" i="1"/>
  <c r="E327" i="1" s="1"/>
  <c r="E309" i="1"/>
  <c r="E311" i="1" s="1"/>
  <c r="E317" i="1"/>
  <c r="E319" i="1" s="1"/>
  <c r="F317" i="1"/>
  <c r="F319" i="1" s="1"/>
  <c r="F271" i="3"/>
  <c r="F273" i="3" s="1"/>
  <c r="E299" i="1"/>
  <c r="E301" i="1" s="1"/>
  <c r="F291" i="1"/>
  <c r="F293" i="1" s="1"/>
  <c r="E291" i="1"/>
  <c r="E293" i="1" s="1"/>
  <c r="F299" i="1"/>
  <c r="F301" i="1" s="1"/>
  <c r="F283" i="1"/>
  <c r="F285" i="1" s="1"/>
  <c r="E283" i="1"/>
  <c r="E285" i="1" s="1"/>
  <c r="F214" i="3"/>
  <c r="F215" i="3"/>
  <c r="F216" i="3" s="1"/>
  <c r="F217" i="3" s="1"/>
  <c r="F206" i="3"/>
  <c r="F207" i="3" s="1"/>
  <c r="F208" i="3" s="1"/>
  <c r="F205" i="3"/>
  <c r="F224" i="3"/>
  <c r="F225" i="3"/>
  <c r="F226" i="3" s="1"/>
  <c r="F227" i="3" s="1"/>
  <c r="D214" i="3"/>
  <c r="D215" i="3"/>
  <c r="D216" i="3" s="1"/>
  <c r="D225" i="3"/>
  <c r="D226" i="3" s="1"/>
  <c r="D224" i="3"/>
  <c r="D205" i="3"/>
  <c r="D255" i="1" l="1"/>
  <c r="D253" i="1"/>
  <c r="F253" i="3"/>
  <c r="F254" i="3" s="1"/>
  <c r="D253" i="3"/>
  <c r="D254" i="3" s="1"/>
  <c r="D243" i="3"/>
  <c r="D241" i="3"/>
  <c r="E252" i="3"/>
  <c r="E253" i="3" s="1"/>
  <c r="E254" i="3" s="1"/>
  <c r="F237" i="3"/>
  <c r="F238" i="3" s="1"/>
  <c r="F239" i="3" s="1"/>
  <c r="F240" i="3" s="1"/>
  <c r="E240" i="3"/>
  <c r="E241" i="3" s="1"/>
  <c r="F267" i="1"/>
  <c r="F269" i="1"/>
  <c r="E267" i="1"/>
  <c r="E269" i="1"/>
  <c r="F253" i="1"/>
  <c r="F255" i="1"/>
  <c r="E253" i="1"/>
  <c r="E255" i="1"/>
  <c r="D208" i="3"/>
  <c r="D227" i="3"/>
  <c r="D217" i="3"/>
  <c r="E243" i="3" l="1"/>
  <c r="F255" i="3"/>
  <c r="F257" i="3"/>
  <c r="D255" i="3"/>
  <c r="D257" i="3"/>
  <c r="E257" i="3"/>
  <c r="E255" i="3"/>
  <c r="F241" i="3"/>
  <c r="F243" i="3"/>
  <c r="D299" i="3"/>
  <c r="D273" i="3"/>
  <c r="D281" i="3"/>
  <c r="D324" i="3"/>
  <c r="D307" i="3"/>
  <c r="D289" i="3"/>
  <c r="D315" i="3"/>
  <c r="D264" i="3"/>
  <c r="D449" i="3" l="1"/>
  <c r="D480" i="4" l="1"/>
  <c r="D483" i="4" s="1"/>
  <c r="E478" i="4"/>
  <c r="D478" i="4"/>
  <c r="F478" i="4"/>
</calcChain>
</file>

<file path=xl/sharedStrings.xml><?xml version="1.0" encoding="utf-8"?>
<sst xmlns="http://schemas.openxmlformats.org/spreadsheetml/2006/main" count="2252" uniqueCount="434">
  <si>
    <t>Region Havelland-Fläming BB</t>
  </si>
  <si>
    <t>energy target dimensions</t>
  </si>
  <si>
    <t>Wind Energy Requirements Act</t>
  </si>
  <si>
    <t>Energy Strategy 2040 BB</t>
  </si>
  <si>
    <t>source</t>
  </si>
  <si>
    <t>distribution key</t>
  </si>
  <si>
    <t>2.2% Brandenburg by 2032</t>
  </si>
  <si>
    <t>Distribution key for HF</t>
  </si>
  <si>
    <t>scenarios</t>
  </si>
  <si>
    <t>No.</t>
  </si>
  <si>
    <t>Total area of planning space</t>
  </si>
  <si>
    <t>Area balance in km2 (status quo maximum)</t>
  </si>
  <si>
    <t>Area balance in %</t>
  </si>
  <si>
    <t>Power balance in MW</t>
  </si>
  <si>
    <t>Area size (km2)</t>
  </si>
  <si>
    <t>reference plants</t>
  </si>
  <si>
    <t>WT area requirement (km2)</t>
  </si>
  <si>
    <t>Space requirement taboo criteria (km2)</t>
  </si>
  <si>
    <t>Installable power (MW)</t>
  </si>
  <si>
    <t>attachment count</t>
  </si>
  <si>
    <t>Sub-scenario parameters</t>
  </si>
  <si>
    <t>Area balance in km2 (status quo maximum) (km2)</t>
  </si>
  <si>
    <t>number of plants</t>
  </si>
  <si>
    <t>6842 km2 * 0.022 = 150.524 km2</t>
  </si>
  <si>
    <t>6842 km2 * 0.02 = 136.84 km2</t>
  </si>
  <si>
    <t>Balance of energy targets and available space</t>
  </si>
  <si>
    <t>Alternate A.D1</t>
  </si>
  <si>
    <t>Alternative B.D1</t>
  </si>
  <si>
    <t>Additional power potential (MW)</t>
  </si>
  <si>
    <t>Additional area potential (km2)</t>
  </si>
  <si>
    <t>target year</t>
  </si>
  <si>
    <t>2032 (WaLG)</t>
  </si>
  <si>
    <t>input parameters</t>
  </si>
  <si>
    <t>White area (km2)</t>
  </si>
  <si>
    <t>Energy strategy BB 2040</t>
  </si>
  <si>
    <t>Output potential on EEG base areas (MWp)</t>
  </si>
  <si>
    <t>Area share Brandenburg and thus Havelland-Fläming (%)</t>
  </si>
  <si>
    <t>Area share Havelland-Fläming (%)</t>
  </si>
  <si>
    <t>Capacity Brandenburg with federal state distribution key 1:13 (GW)</t>
  </si>
  <si>
    <t>EEG2023</t>
  </si>
  <si>
    <t>Additional power potential (MWp)</t>
  </si>
  <si>
    <t>Output balance in MWp</t>
  </si>
  <si>
    <t>Additional area potential in the forest (km2)</t>
  </si>
  <si>
    <t>Area size LSG (km2)</t>
  </si>
  <si>
    <t>Share of area size in LSG (km2)</t>
  </si>
  <si>
    <t>Scenario Outcomes</t>
  </si>
  <si>
    <t>NO</t>
  </si>
  <si>
    <t>Area balance in km2 (status quo maximum)</t>
  </si>
  <si>
    <t xml:space="preserve"> Balance of energy targets and available space</t>
  </si>
  <si>
    <t>Power balance in MW (status quo maximum)</t>
  </si>
  <si>
    <t>A) 100% repowering (1:1) based on performance</t>
  </si>
  <si>
    <t>B) 200% repowering (2:1) (double the power) in relation to the power</t>
  </si>
  <si>
    <t>Percentage of repowering (%) (200% repowering)</t>
  </si>
  <si>
    <t>Percentage of white area in the region (%)</t>
  </si>
  <si>
    <t xml:space="preserve"> Area balance in %</t>
  </si>
  <si>
    <t xml:space="preserve"> Area requirement in km2</t>
  </si>
  <si>
    <t>1.6% Brandenburg by 2032</t>
  </si>
  <si>
    <t>1.8% Brandenburg by 2032</t>
  </si>
  <si>
    <t>Performance potential on agricultural land (number of fields &gt; 23) (MWp)</t>
  </si>
  <si>
    <t>Output potential on agricultural land (MWp)</t>
  </si>
  <si>
    <t>Area balance in % WEA</t>
  </si>
  <si>
    <t>Area still to be identified (%) in balance with energy targets</t>
  </si>
  <si>
    <t>Area yet to be identified (km2) in balance with energy targets</t>
  </si>
  <si>
    <t>Area still to be identified (%) in balance with energy targets positive value</t>
  </si>
  <si>
    <t>Space requirement for PV expansion targets (km2)</t>
  </si>
  <si>
    <t>Balance of space requirements for PV expansion targets and increase in wind deficit with PV (km2)</t>
  </si>
  <si>
    <t>EEG2023 to 2030</t>
  </si>
  <si>
    <t>EEG2023 to 2028</t>
  </si>
  <si>
    <t>2027 (WaLG)</t>
  </si>
  <si>
    <t/>
  </si>
  <si>
    <t>How much more can be built into the forest?</t>
  </si>
  <si>
    <t>Share of coniferous forest in white area of the total coniferous forest (%)</t>
  </si>
  <si>
    <t>Remaining coniferous forest (km2)</t>
  </si>
  <si>
    <t>Coniferous forest in white areas after BAU (km2)</t>
  </si>
  <si>
    <t>Coniferous forest in the region (km2)</t>
  </si>
  <si>
    <t>Blocked power potential in MW/km2</t>
  </si>
  <si>
    <t>WT area requirements (MW/km2)</t>
  </si>
  <si>
    <t>Blocked attachment count</t>
  </si>
  <si>
    <t>Blocked power potential in MW</t>
  </si>
  <si>
    <t>How much white space is in the individual planning parameters?</t>
  </si>
  <si>
    <t>coniferous forest km2</t>
  </si>
  <si>
    <t>coniferous forest sum</t>
  </si>
  <si>
    <t>Area share of required wind turbine area %</t>
  </si>
  <si>
    <t>Status: December 2022</t>
  </si>
  <si>
    <r>
      <t xml:space="preserve"> Energy strategy BB 2040 bis</t>
    </r>
    <r>
      <rPr>
        <sz val="12"/>
        <color theme="1"/>
        <rFont val="Calibri (Textkörper)"/>
      </rPr>
      <t>2040</t>
    </r>
  </si>
  <si>
    <r>
      <t xml:space="preserve"> 2030 (energy strategy BB</t>
    </r>
    <r>
      <rPr>
        <sz val="12"/>
        <color theme="1"/>
        <rFont val="Calibri (Textkörper)"/>
      </rPr>
      <t>2030)</t>
    </r>
  </si>
  <si>
    <t>2.0% Brandenburg by 2030</t>
  </si>
  <si>
    <r>
      <t xml:space="preserve"> 2.0% Brandenburg up to</t>
    </r>
    <r>
      <rPr>
        <sz val="12"/>
        <color theme="1"/>
        <rFont val="Calibri (Textkörper)"/>
      </rPr>
      <t>2030</t>
    </r>
  </si>
  <si>
    <t>Additional potential in bird hotspots on efficient sites (km2)</t>
  </si>
  <si>
    <t>Additional potential in bird hotspots on sites that serve the grid (km2)</t>
  </si>
  <si>
    <t>Percentage of bird hotspot white area to region white area (km2)</t>
  </si>
  <si>
    <t>Remaining PV expansion potential outside of bird hotspots (grid) (MWp)</t>
  </si>
  <si>
    <t>Remaining PV expansion potential outside of bird hotspots (grid) (km2)</t>
  </si>
  <si>
    <t>Status Quo Maximum without bird hotspots</t>
  </si>
  <si>
    <t>Repowering in bird hotspots</t>
  </si>
  <si>
    <t>Dismantling of existing systems in bird hotspots</t>
  </si>
  <si>
    <t>A) X % of the area of WTs in bird hotspots if the wind speed is &gt;5.5 m/sec</t>
  </si>
  <si>
    <t>B) X % of the area of WTs in bird hotspots if the wind speed is &gt;5.5 m/s</t>
  </si>
  <si>
    <t>bird hotspots and higher power requirements</t>
  </si>
  <si>
    <t>bird hotspots and network convenience</t>
  </si>
  <si>
    <t>bird hotspots and settlement distances</t>
  </si>
  <si>
    <t>A) Settlement distances according to BImSchG (800 m) and exclusion of bird hotspots</t>
  </si>
  <si>
    <t>bird hotspots and without species-specific buffers under species protection law</t>
  </si>
  <si>
    <t>Area potential PV EEG base areas (km2)</t>
  </si>
  <si>
    <t>Expansion of PV to replace missing wind turbine targets after the area potential has been reached</t>
  </si>
  <si>
    <t>Area balance in % for PV</t>
  </si>
  <si>
    <t>Balance of available space for PV and space required to achieve wind turbine targets with PV</t>
  </si>
  <si>
    <t>Status Quo PV on EEG base areas with bird hotspots</t>
  </si>
  <si>
    <t>A) PV are expanded according to the EEG area setting and thus 100% in bird hotspots</t>
  </si>
  <si>
    <t>PV in bird hotspots in the energy mix</t>
  </si>
  <si>
    <t>A) X% of the possible output of PV in bird hotspots</t>
  </si>
  <si>
    <t>B) X% of the possible output of PV in bird hotspots</t>
  </si>
  <si>
    <t>C) X% of the possible output of PV in bird hotspots</t>
  </si>
  <si>
    <t>Vertical PV in bird hotspots</t>
  </si>
  <si>
    <t>Status Quo Agri PV with bird hotspots</t>
  </si>
  <si>
    <t>A) Agri PV are expanded on agricultural land (number of fields &lt;23) and thus 100% in bird hotspots</t>
  </si>
  <si>
    <t>Area potential Agri PV (km2)</t>
  </si>
  <si>
    <t>Area requirement bird hotspots approach RK 1 Top 5 (km2)</t>
  </si>
  <si>
    <t>WT in bird hotspots</t>
  </si>
  <si>
    <t>Area balance in % WT</t>
  </si>
  <si>
    <t>PV and WT together in bird hotspots</t>
  </si>
  <si>
    <t>WT plant size (MW)</t>
  </si>
  <si>
    <t>WT rotor diameter (m)</t>
  </si>
  <si>
    <t>Area potential WT (%)</t>
  </si>
  <si>
    <t>Area potential WT that can be reached (km2)</t>
  </si>
  <si>
    <t>reference system</t>
  </si>
  <si>
    <t>number of system</t>
  </si>
  <si>
    <t>shareal capacity Havelland-Fläming (1:4) (GW)</t>
  </si>
  <si>
    <t>share of dismantling (%) (50% dismantling)</t>
  </si>
  <si>
    <t>PV EEG base areas (MWp/km2)</t>
  </si>
  <si>
    <t>PV Agriculture (MWp/km2)</t>
  </si>
  <si>
    <t>Balance of area availability PV and necessary area requirement to achieve wind turbine targets with PV (%?)</t>
  </si>
  <si>
    <t>Balance of area availability PV and necessary area requirement to achieve wind turbine targets with PV</t>
  </si>
  <si>
    <t xml:space="preserve"> species buffer correction factor according to regional plan 3.0 HF</t>
  </si>
  <si>
    <t xml:space="preserve"> Conclusion species buffer-free area</t>
  </si>
  <si>
    <t>White area with species buffer correction factor (km2)</t>
  </si>
  <si>
    <t>White area with species buffer correction factor (%)</t>
  </si>
  <si>
    <t>Power GeRKany (GW)</t>
  </si>
  <si>
    <t>PerfoRKance potential on agricultural land (number of fields &gt; 23) (MWp)</t>
  </si>
  <si>
    <t>A) 100% repowering (1:1) based on perfoRKance</t>
  </si>
  <si>
    <t>share of Retrofitting (%) (50% Retrofitting)</t>
  </si>
  <si>
    <t>Size of open space areas (km2)</t>
  </si>
  <si>
    <t>Share of area size in open space areas (km2)</t>
  </si>
  <si>
    <t>Area size landscape protection areas (km2)</t>
  </si>
  <si>
    <t>Share of area size in landscape protection areas (km2)</t>
  </si>
  <si>
    <t>reference systems</t>
  </si>
  <si>
    <t>Area potential for wind systems with a settlement distance of 800 m without species-specific buffers (km2)</t>
  </si>
  <si>
    <t>Area potential for wind systems without species-specific buffers (km2)</t>
  </si>
  <si>
    <t>Review of exclusion planning without wind systems (exclusion) in white areas - with existing systems?? (!)</t>
  </si>
  <si>
    <t>Area potential for wind systems (km2)</t>
  </si>
  <si>
    <t>A) X % of the area in bird hotspots covered with wind systems (km2)</t>
  </si>
  <si>
    <t>number of systems</t>
  </si>
  <si>
    <t>B) X% of the area in the bird hotspots built on with wind systems</t>
  </si>
  <si>
    <t>C) X% of the area in the bird hotspots built on with wind systems</t>
  </si>
  <si>
    <t>D) 0.31% of the area in the bird hotspots built on with wind systems</t>
  </si>
  <si>
    <t>Capacity potential of wind systems (MW) associated with the area potential achieved</t>
  </si>
  <si>
    <t>Output to be achieved with wind systems on the area still required (MW)</t>
  </si>
  <si>
    <t>A) X% of the possible output of PV in bird hotspots and 5% of the area built up with wind systems (sub-scenarios B)</t>
  </si>
  <si>
    <t>bird hotspots and efficient locations for wind systems</t>
  </si>
  <si>
    <t>A) Wind systems in bird hotspots if they are installed in a 1 km strip with a BImSch buffer of 800 m</t>
  </si>
  <si>
    <t>A) Wind systems in bird hotspots if bird hotspots &lt;5 km at 110 kV substation</t>
  </si>
  <si>
    <t>bird hotspots and wind systems in the forest</t>
  </si>
  <si>
    <t>B) X% of the forest area (mixed forest) with wind systems and exclusion of bird hotspots</t>
  </si>
  <si>
    <t>C) X% of the forest area (mixed forest) with wind systems and exclusion of bird hotspots</t>
  </si>
  <si>
    <t>PV FOS EEG base areas (MWp/km2)</t>
  </si>
  <si>
    <t>PV FOS Agriculture (MWp/km2)</t>
  </si>
  <si>
    <t>landscape protection areas km2</t>
  </si>
  <si>
    <t>landscape protection areas sum</t>
  </si>
  <si>
    <t>landscape protection areas % of landscape protection areas total</t>
  </si>
  <si>
    <t xml:space="preserve"> bird hotspots and landscape protection areas</t>
  </si>
  <si>
    <t>A) X% wind systems in landscape protection areas and exclusion of bird hotspots</t>
  </si>
  <si>
    <t>B) X% wind systems in landscape protection areas and exclusion of bird hotspots</t>
  </si>
  <si>
    <t>coniferous forest % of Total</t>
  </si>
  <si>
    <t>Area potential PV (km2)</t>
  </si>
  <si>
    <t>Shareal capacity Havelland-Fläming (1:4) (GW)</t>
  </si>
  <si>
    <t>Share of dismantling (%) (50% dismantling)</t>
  </si>
  <si>
    <t>Area potential PV-FOS EEG base areas (km2)</t>
  </si>
  <si>
    <t>Area potential PV-FOS (km2)</t>
  </si>
  <si>
    <t>Expansion of PV-FOS to replace missing wind turbine targets after the area potential has been reached</t>
  </si>
  <si>
    <t>Area balance in % for PV-FOS</t>
  </si>
  <si>
    <t>Balance of area availability PV-FOS and necessary area requirement to achieve wind turbine targets with PV</t>
  </si>
  <si>
    <t>Area potential Agri PV-FOS (km2)</t>
  </si>
  <si>
    <t>Size hotspots Approach</t>
  </si>
  <si>
    <t>open space km2</t>
  </si>
  <si>
    <t>Total open space</t>
  </si>
  <si>
    <t>open space % of total</t>
  </si>
  <si>
    <t>bird hotspots and open space</t>
  </si>
  <si>
    <t>A) X % wind systems in open space and exclusion of bird hotspots</t>
  </si>
  <si>
    <t>B) X % wind systems in open space and exclusion of bird hotspots</t>
  </si>
  <si>
    <t>Status Quo EEG base areas PV bird hotspots RK TOP 5</t>
  </si>
  <si>
    <t>Assumed expansion potential PV in bird hotspots RK V1 (grid) (MWp)</t>
  </si>
  <si>
    <t>Assumed expansion potential PV in bird hotspots RK V1 (grid) (km2)</t>
  </si>
  <si>
    <t>Status Quo Agri PV bird hotspots RK TOP 5</t>
  </si>
  <si>
    <t>The power to be achieved with PV conveRKed into the area requirement (km2)</t>
  </si>
  <si>
    <t>A) X% of the possible output of veRKical PV in bird hotspots</t>
  </si>
  <si>
    <t>B) X % of the possible output of veRKical PV in bird hotspots</t>
  </si>
  <si>
    <t>C) X % of possible output of veRKical PV in bird hotspots</t>
  </si>
  <si>
    <t>Area requirement bird hotspots approach RK 1 (km2)</t>
  </si>
  <si>
    <t>With PV, the power to be achieved conveRKed into the area requirement (km2)</t>
  </si>
  <si>
    <t>With PV-FOS, the power to be achieved conveRKed into the area requirement (km2)</t>
  </si>
  <si>
    <t>Area potential for WT with a settlement distance of 800 m without species buffers (km2)</t>
  </si>
  <si>
    <t>Area potential for WT without species buffers (km2)</t>
  </si>
  <si>
    <t>Area potential for WT (km2)</t>
  </si>
  <si>
    <t>Capacity potential of WT (MW) associated with the area potential achieved</t>
  </si>
  <si>
    <t>Output to be achieved with WT on the area still required (MW)</t>
  </si>
  <si>
    <t>Area potential for WT with a settlement distance of 800 m without species buffer (km2)</t>
  </si>
  <si>
    <t>Area potential for WT without species buffer (km2)</t>
  </si>
  <si>
    <t>Area potential for WT with species buffer correction factor (km2)</t>
  </si>
  <si>
    <t>Area potential WT with species buffer correction factor (%)</t>
  </si>
  <si>
    <t>Power  (GW)</t>
  </si>
  <si>
    <t>Power  (GW) for PV assuming a distribution key of 1:1 roof PV</t>
  </si>
  <si>
    <t>share of built-up area in bird priority zones (%)</t>
  </si>
  <si>
    <t>Additional potential in bird priority zones on efficient sites (km2)</t>
  </si>
  <si>
    <t>Percentage of area WTs in bird priority zones when wind speed &gt;5.5 m/s (%)</t>
  </si>
  <si>
    <t>Wind systems in bird priority zones if they are installed in a 1 km strip with a BImSch buffer of 800 m (km2)</t>
  </si>
  <si>
    <t>Additional potential in bird priority zones on sites that serve the grid (km2)</t>
  </si>
  <si>
    <t>Percentage of potential PV power in bird priority zones (%)</t>
  </si>
  <si>
    <t>Percentage of possible output of veRKical PV in bird priority zones (%)</t>
  </si>
  <si>
    <t>Percentage of possible output of Agri PV in bird priority zones (%)</t>
  </si>
  <si>
    <t>Area potential for wind systems with forest area (coniferous forest), available with negative planning of fuRKher criteria and exclusion of bird priority zones, without species-specific buffers</t>
  </si>
  <si>
    <t>Area size of coniferous forest without bird priority zones (RK Top 5)</t>
  </si>
  <si>
    <t>Percentage of forest area with wind systems and exclusion of bird priority zones (%)</t>
  </si>
  <si>
    <t>Area size landscape protection areas without bird priority zones (km2)</t>
  </si>
  <si>
    <t>Size of open space areas without bird priority zones (exclusion) (km2)</t>
  </si>
  <si>
    <t>Output of existing systems in bird priority zones RK V1 Top 5 (MW)</t>
  </si>
  <si>
    <t>Area requirement bird priority zones approach RK 1 Top 5 (km2)</t>
  </si>
  <si>
    <t>Status quo WT exclusion planning with bird priority zones RK Top 5</t>
  </si>
  <si>
    <t>Status quo exclusion planning WT WITHOUT bird priority zones RK Top 5 - white area in bird priority zones</t>
  </si>
  <si>
    <t>White area in bird priority zones (km2) without species buffer correction</t>
  </si>
  <si>
    <t>Is white space in bird priority zones a lot compared to the total white space in the region?</t>
  </si>
  <si>
    <t>White area in bird priority zones approach (km2)</t>
  </si>
  <si>
    <t>Total white area region excluding bird priority zones (km2)</t>
  </si>
  <si>
    <t>Percentage of bird priority zones white space in regions white space (%)</t>
  </si>
  <si>
    <t>How big is the perfoRKance potential that is blocked in bird priority zones?</t>
  </si>
  <si>
    <t>Status Quo Exclusion planning WT WITHOUT all bird priority zones</t>
  </si>
  <si>
    <t>White area without bird priority zones without species-specific buffers (km2)</t>
  </si>
  <si>
    <t>Examination of exclusion planning without wind systems in white areas - status quo without all bird priority zones</t>
  </si>
  <si>
    <t>Coniferous forest in white areas depending on the bird priority zones approach (km2)</t>
  </si>
  <si>
    <t>Coniferous forest in the region excluding bird priority zones (km2)</t>
  </si>
  <si>
    <t>PV vertical (MWp/km2)</t>
  </si>
  <si>
    <t>spatial targets WT</t>
  </si>
  <si>
    <t>spatial targets PV</t>
  </si>
  <si>
    <t>spatial targets WEA</t>
  </si>
  <si>
    <t>spatial targets PV-FOS</t>
  </si>
  <si>
    <t>Percentage of built-up area in bird priority zones (%)</t>
  </si>
  <si>
    <t>Additional potential in bird priority zones on efficient locations (km2)</t>
  </si>
  <si>
    <t>Percentage of the area of the WT in bird priority zones if the wind speed is &gt;5.5 m/s (%)</t>
  </si>
  <si>
    <t>WT in bird priority zones if they are installed in a 1 km strip with a BImSch buffer of 800 m (km2)</t>
  </si>
  <si>
    <t>Additional potential in bird priority zones on grid-friendly locations (km2)</t>
  </si>
  <si>
    <t>Percentage of the possible output of PV in bird priority zones (%)</t>
  </si>
  <si>
    <t>Area potential for WT with forest area (coniferous forest), available with negative planning of fuRKher criteria and exclusion of bird priority zones, without species buffer</t>
  </si>
  <si>
    <t>Area size coniferous forest without bird priority zones (RK Top 10)</t>
  </si>
  <si>
    <t>Percentage of forest area with WT and exclusion of bird priority zones (%)</t>
  </si>
  <si>
    <t>Output of existing systems in bird priority zones RK V2 Top 10 (MW)</t>
  </si>
  <si>
    <t>Size bird priority zones Approach</t>
  </si>
  <si>
    <t>Space requirement bird priority zones approach RK 1 Top 10 (km2)</t>
  </si>
  <si>
    <t xml:space="preserve"> Status quo WT exclusion planning with bird priority zonesRK Top 10</t>
  </si>
  <si>
    <t>Review of exclusion planning without WT in white areas bird priority zones RK Top 5</t>
  </si>
  <si>
    <t xml:space="preserve"> Status quo WT exclusion planningWITHOUT bird priority zones RK Top 10 - White space in bird priority zones</t>
  </si>
  <si>
    <t>Total white area region without bird priority zones consideration (km2)</t>
  </si>
  <si>
    <t>share of bird priority zones white area to region white area (km2)</t>
  </si>
  <si>
    <t>share of bird priority zones white area to region white area (%)</t>
  </si>
  <si>
    <t xml:space="preserve"> Status quo WT exclusion planningWITHOUT all bird priority zones</t>
  </si>
  <si>
    <t>White area without bird priority zones without species buffer (km2)</t>
  </si>
  <si>
    <t>Coniferous forest in the region with bird priority zones exclusion (km2)</t>
  </si>
  <si>
    <t>Status quo EEG base areas PV bird priority zones RK TOP 10</t>
  </si>
  <si>
    <t>Assumed PV expansion potential in bird priority zones RK V1 (grid) (MWp)</t>
  </si>
  <si>
    <t>Assumed PV expansion potential in bird priority zones RK V1 (grid) (km2)</t>
  </si>
  <si>
    <t>Remaining PV expansion potential outside of bird priority zones (grid) (MWp)</t>
  </si>
  <si>
    <t>Remaining PV expansion potential outside of bird priority zones (grid) (km2)</t>
  </si>
  <si>
    <t>Status Quo Agri PV bird priority zones RK TOP 5</t>
  </si>
  <si>
    <t xml:space="preserve"> Status Quo Maximumwithout bird priority zones</t>
  </si>
  <si>
    <t>Space requirement bird priority zones approach RK 1 Top 5 (km2)</t>
  </si>
  <si>
    <t>WEA in bird priority zones</t>
  </si>
  <si>
    <t>A) X% of the area in bird priority zones covered with WT (km2)</t>
  </si>
  <si>
    <t>B) X% of the area in the bird priority zones built on with WT</t>
  </si>
  <si>
    <t>C) X% of the area in the bird priority zones built on with WT</t>
  </si>
  <si>
    <t>D) 0.69% of the area in the bird priority zones built on with WT</t>
  </si>
  <si>
    <t>Repowering in bird priority zones</t>
  </si>
  <si>
    <t>Output of existing systems in bird priority zones in MW</t>
  </si>
  <si>
    <t xml:space="preserve"> Space requirements for existing systems in bird priority zones in km2</t>
  </si>
  <si>
    <t>Retrofitting of existing systems in bird priority zones</t>
  </si>
  <si>
    <t>A) 100% demolition (i.e. no existing systems in bird priority zones) (existing systems are deducted from the expansion potential, ie additional expansion would have to be carried out)</t>
  </si>
  <si>
    <t>Status quo PV on EEG base areas with bird priority zones</t>
  </si>
  <si>
    <t>A) PV are expanded according to the EEG area setting and 100% in bird priority zones</t>
  </si>
  <si>
    <t>PV in bird priority zones in the energy mix</t>
  </si>
  <si>
    <t>A) X% of the possible output of PV in bird priority zones</t>
  </si>
  <si>
    <t>B) X% of the possible power of PV in bird priority zones</t>
  </si>
  <si>
    <t>C) X% of possible power of PV in bird priority zones</t>
  </si>
  <si>
    <t>VeRKical PV in bird priority zones</t>
  </si>
  <si>
    <t>A) X% of the possible power of veRKical PV in bird priority zones</t>
  </si>
  <si>
    <t>B) X% of the possible power of veRKical PV in bird priority zones</t>
  </si>
  <si>
    <t>C) X% of the possible power of veRKical PV in bird priority zones</t>
  </si>
  <si>
    <t>A) X% of the possible output of PV in bird priority zones and 5% of the area built up with WT (sub-scenarios B)</t>
  </si>
  <si>
    <t>bird priority zones and efficient locations for WT</t>
  </si>
  <si>
    <t>A) X% of the area of the WT in bird priority zones if the wind speed is &gt;5.5 m/sec</t>
  </si>
  <si>
    <t>B) X% of the area of the WT in bird priority zones if the wind speed is &gt;5.5 m/s</t>
  </si>
  <si>
    <t>bird priority zones and higher power requirements</t>
  </si>
  <si>
    <t>A) WT in bird priority zones if they are installed in a 1 km strip with a BImSch buffer of 800 m</t>
  </si>
  <si>
    <t>bird priority zones and network convenience</t>
  </si>
  <si>
    <t>A) WT in bird priority zones, if bird priority zones &lt;5 km at 110 kV substation</t>
  </si>
  <si>
    <t>bird priority zones and without species buffer under species protection law</t>
  </si>
  <si>
    <t>Space requirement bird priority zones approach RK 1 (km2)</t>
  </si>
  <si>
    <t>bird priority zones and settlement distances</t>
  </si>
  <si>
    <t>A) Settlement distances according to BImSchG (800 m) and exclusion of bird priority zones</t>
  </si>
  <si>
    <t>bird priority zones and wind turbine in the forest</t>
  </si>
  <si>
    <t>B) X% of the forest area (mixed forest) with WT and the exclusion of bird priority zones</t>
  </si>
  <si>
    <t>C) X% of the forest area (mixed forest) with WT and the exclusion of bird priority zones</t>
  </si>
  <si>
    <t xml:space="preserve"> bird priority zones and landscape protection areas</t>
  </si>
  <si>
    <t>A) X% WT in landscape protection areas and exclusion of bird priority zones</t>
  </si>
  <si>
    <t>B) X% WT in landscape protection areas and exclusion of bird priority zones</t>
  </si>
  <si>
    <t>Status Quo Agri PV with bird priority zones</t>
  </si>
  <si>
    <t>A) Agri PV are expanded on agricultural land (number of fields &lt;23) and thus 100% in bird priority zones</t>
  </si>
  <si>
    <t>bird priority zones and open space</t>
  </si>
  <si>
    <t>A) X % WT in open space and exclusion of bird priority zones</t>
  </si>
  <si>
    <t>B) X % WT in open space and exclusion of bird priority zones</t>
  </si>
  <si>
    <t>Area potential for WT with forest area (coniferous forest), available with negative planning of fuRKher criteria and exclusion of bird priority zones, without species buffers</t>
  </si>
  <si>
    <t>Area size coniferous forest without bird priority zones FA Top 10)</t>
  </si>
  <si>
    <t>Area size LSG without bird priority zones (km2)</t>
  </si>
  <si>
    <t>Output of existing systems in bird priority zones FA Top 10 (MW)</t>
  </si>
  <si>
    <t>Space requirement bird priority zones approach FA Top 10 (km2)</t>
  </si>
  <si>
    <t>Status quo exclusion planning WT with bird priority zones FA Top 10</t>
  </si>
  <si>
    <t>Review of exclusion planning without WT in white areas bird priority zones RM Top 5</t>
  </si>
  <si>
    <t>Share of bird priority zones white area to region white area (km2)</t>
  </si>
  <si>
    <t>Share of bird priority zones white area to region white area (%)</t>
  </si>
  <si>
    <t>How big is the performance potential that is blocked in bird priority zones?</t>
  </si>
  <si>
    <t>White area without bird priority zones without species buffers (km2)</t>
  </si>
  <si>
    <t>Status quo EEG base areas PV bird priority zones FA TOP 10</t>
  </si>
  <si>
    <t>Assumed PV expansion potential in bird priority zones RM V1 (grid) (MWp)</t>
  </si>
  <si>
    <t>Assumed PV expansion potential in bird priority zones RM V1 (grid) (km2)</t>
  </si>
  <si>
    <t>Status Quo Agri PV bird priority zones RM TOP 5</t>
  </si>
  <si>
    <t>Space requirement bird priority zones approach RM 1 Top 5 (km2)</t>
  </si>
  <si>
    <t>D) 0.96% of the area in the bird priority zones built on with WT</t>
  </si>
  <si>
    <t>Dismantling of existing systems in bird priority zones</t>
  </si>
  <si>
    <t>B) 50% demolition (i.e. no existing systems in bird priority zones) (existing systems are deducted from the potential for additional construction, ie additional construction would have to be carried out)</t>
  </si>
  <si>
    <t>B) X % of the area in bird priority zones covered with WT (km2)</t>
  </si>
  <si>
    <t>bird priority zones and without species buffers under species protection law</t>
  </si>
  <si>
    <t>Space requirement bird priority zones approach RM 1 (km2)</t>
  </si>
  <si>
    <t>B) X% of the forest area with WT and exclusion of bird priority zones</t>
  </si>
  <si>
    <t>C) X% of the forest area with WT and exclusion of bird priority zones</t>
  </si>
  <si>
    <t xml:space="preserve"> bird priority zones and LSG</t>
  </si>
  <si>
    <t>A) X% WT in LSG and exclusion of bird priority zones</t>
  </si>
  <si>
    <t>B) X% WT in LSG and exclusion of bird priority zones</t>
  </si>
  <si>
    <t>Space requirement bird priority zones approach OS Top 10 (km2)</t>
  </si>
  <si>
    <t>Status quo exclusion planning WT with bird priority zones OS Top 10</t>
  </si>
  <si>
    <t>Status quo exclusion planning WEA WITHOUT bird priority zones OS Top 10</t>
  </si>
  <si>
    <t xml:space="preserve"> Status quo EEG base areas PV-FOS bird priority zones</t>
  </si>
  <si>
    <t>VeRKical PV FOS in bird priority zones</t>
  </si>
  <si>
    <t>A) X% of the possible power of veRKical PV FOS in bird priority zones</t>
  </si>
  <si>
    <t>B) X% of the possible power of veRKical PV-FOS in bird priority zones</t>
  </si>
  <si>
    <t>C) X% of the possible power of veRKical PV-FOS in bird priority zones</t>
  </si>
  <si>
    <t>A) Agri PV-FOS are expanded on agricultural land (number of fields &lt;23) and thus 100% in bird priority zones</t>
  </si>
  <si>
    <t>Percentage of built-up area in bird priority zoness (%)</t>
  </si>
  <si>
    <t>Additional potential in bird priority zoness on efficient locations (km2)</t>
  </si>
  <si>
    <t>WT in bird priority zoness if they are installed in a 1 km strip with a BImSch buffer of 800 m (km2)</t>
  </si>
  <si>
    <t>Additional potential in bird priority zoness on grid-friendly locations (km2)</t>
  </si>
  <si>
    <t>Percentage of the possible output of PV-FOS in bird priority zoness (%)</t>
  </si>
  <si>
    <t>Area potential for WT with forest area (coniferous forest), available with negative planning of fuRKher criteria and exclusion of bird priority zoness, without species buffers</t>
  </si>
  <si>
    <t>Area size coniferous forest without bird priority zones exclusion</t>
  </si>
  <si>
    <t>Percentage of forest area with WT and exclusion of bird priority zoness (%)</t>
  </si>
  <si>
    <t>Area size landscape protection areas without bird priority zones (exclusion) (km2)</t>
  </si>
  <si>
    <t>Output of existing systems in bird priority zoness (MW)</t>
  </si>
  <si>
    <t>Size of open space areas without bird priority zoness (exclusion) (km2)</t>
  </si>
  <si>
    <t>White area without bird priority zoness without species buffers (km2)</t>
  </si>
  <si>
    <t>Assumed PV expansion potential in bird priority zoness (grid) (MWp)</t>
  </si>
  <si>
    <t>Assumed PV expansion potential in bird priority zoness (grid) (km2)</t>
  </si>
  <si>
    <t>Remaining PV expansion potential outside of bird priority zoness (grid) (MWp)</t>
  </si>
  <si>
    <t>Remaining PV expansion potential outside of bird priority zoness (grid) (km2)</t>
  </si>
  <si>
    <t xml:space="preserve"> Status Quo Agri PV-FOS bird priority zones</t>
  </si>
  <si>
    <t>Assumed PV expansion potential in bird priority zoness RK V1 (grid) (MWp)</t>
  </si>
  <si>
    <t>Assumed PV expansion potential in bird priority zoness RK V1 (grid) (km2)</t>
  </si>
  <si>
    <t>Output of existing systems in bird priority zoness in MW</t>
  </si>
  <si>
    <t xml:space="preserve"> Space requirements for existing systems in bird priority zoness in km2</t>
  </si>
  <si>
    <t>Dismantling of existing systems in bird priority zoness</t>
  </si>
  <si>
    <t>A) 100% demolition (i.e. no existing systems in bird priority zoness) (existing systems are deducted from the expansion potential, ie additional expansion would have to be carried out)</t>
  </si>
  <si>
    <t>B) 50% demolition (i.e. no existing systems in bird priority zoness) (existing systems are deducted from the potential for additional construction, ie additional construction would have to be carried out)</t>
  </si>
  <si>
    <t>Status quo PV-FOS on EEG base areas with bird priority zones</t>
  </si>
  <si>
    <t>A) PV-FOS are expanded according to the EEG area setting and 100% in bird priority zoness</t>
  </si>
  <si>
    <t>PV-FOS in bird priority zones in the energy mix</t>
  </si>
  <si>
    <t>A) X% of the possible output of PV-FOS in bird priority zones</t>
  </si>
  <si>
    <t>B) X% of the possible power of PV-FOS in bird priority zones</t>
  </si>
  <si>
    <t>C) X% of possible power of PV-FOS in bird priority zones</t>
  </si>
  <si>
    <t>PV-FOS and WEA together in a bird priority zones</t>
  </si>
  <si>
    <t>A) X% of the possible output of PV-FOS in bird priority zoness and 5% of the area built up with WT (sub-scenarios B)</t>
  </si>
  <si>
    <t>bird priority zoness and efficient locations for WT</t>
  </si>
  <si>
    <t>A) WT in bird priority zoness if they are installed in a 1 km strip with a BImSch buffer of 800 m</t>
  </si>
  <si>
    <t>A) Settlement distances according to BImSchG (800 m) and exclusion of bird priority zoness</t>
  </si>
  <si>
    <t>B) X% of the forest area (mixed forest) with WT and the exclusion of bird priority zoness</t>
  </si>
  <si>
    <t>C) X% of the forest area (mixed forest) with WT and the exclusion of bird priority zoness</t>
  </si>
  <si>
    <t>Status Quo Agri PV-FOS with bird priority zones</t>
  </si>
  <si>
    <t>B) X % WT in open space and exclusion of bird priority zoness</t>
  </si>
  <si>
    <t>planning region</t>
  </si>
  <si>
    <t>PV vertical  (MWp/km2)</t>
  </si>
  <si>
    <t>PV FOS vertical (MWp/km2)</t>
  </si>
  <si>
    <t>Percentage of possible output of veRKical PV in bird priority zoness (%)</t>
  </si>
  <si>
    <t>Area potential for wind systems with species buffer correction factor  (km2)</t>
  </si>
  <si>
    <t>Area potential wind systems with species buffer correction factor (%)</t>
  </si>
  <si>
    <t>Area potential for wind systems with species buffer correction factor (km2)</t>
  </si>
  <si>
    <t>Status quo exclusion planning WT WITHOUT bird priority zones FA Top 10</t>
  </si>
  <si>
    <t>WT in bird priority zones</t>
  </si>
  <si>
    <t>PV and WT together in a bird priority zones</t>
  </si>
  <si>
    <t>Percentage of the possible output of PV-FOS in bird priority zones (%)</t>
  </si>
  <si>
    <t>Percentage of possible output of veRKical PV FOS in bird priority zones (%)</t>
  </si>
  <si>
    <t>Output of existing systems in bird priority zones (MW)</t>
  </si>
  <si>
    <t>Assumed PV expansion potential in bird priority zones (grid) (MWp)</t>
  </si>
  <si>
    <t>Assumed PV expansion potential in bird priority zones (grid) (km2)</t>
  </si>
  <si>
    <t>A) PV-FOS are expanded according to the EEG area setting and 100% in bird priority zones</t>
  </si>
  <si>
    <t>A) X% of the possible output of PV-FOS in bird priority zones and 5% of the area built up with WT (sub-scenarios B)</t>
  </si>
  <si>
    <t>Bird priority zone and without species buffers under species protection law</t>
  </si>
  <si>
    <t xml:space="preserve"> Size of coniferous forest without bird priority zones</t>
  </si>
  <si>
    <t>D) 1.25% of the area in the bird priority zones built on with WT</t>
  </si>
  <si>
    <t>Status quo exclusion planning WT WITHOUT bird priority zones OS Top 10</t>
  </si>
  <si>
    <t>PV-FOS and WT together in a bird priority zones</t>
  </si>
  <si>
    <t>B) X% of the area in bird priority zones covered with WT (km2)</t>
  </si>
  <si>
    <t>C) X% of the area in bird priority zones covered with WT (km2)</t>
  </si>
  <si>
    <t>Area of the nature park (km2)</t>
  </si>
  <si>
    <t>Area size of nature park without bird priority zones (exclusion?) (km2)</t>
  </si>
  <si>
    <t>Percentage of area in nature park (km2)</t>
  </si>
  <si>
    <t>nature park km2</t>
  </si>
  <si>
    <t>nature park sum</t>
  </si>
  <si>
    <t>nature park % of nature park total</t>
  </si>
  <si>
    <t>bird hotspots and nature park</t>
  </si>
  <si>
    <t>A) X % wind systems in nature park and exclusion of bird hotspots</t>
  </si>
  <si>
    <t>Additional area potential in nature parks (km2)</t>
  </si>
  <si>
    <t>B) X % wind systems in nature park and exclusion of bird hotspots</t>
  </si>
  <si>
    <t>Size of nature park without bird priority zones (exclusion?)(km2)</t>
  </si>
  <si>
    <t>bird priority zones and nature park</t>
  </si>
  <si>
    <t>A) X% WT in nature park and exclusion of bird priority zones</t>
  </si>
  <si>
    <t>B) X% WT in nature park and exclusion of bird priority zones</t>
  </si>
  <si>
    <t>A) X% WT in nature park and exclusion of bird priority zoness</t>
  </si>
  <si>
    <t>B) X% WT in nature park and exclusion of bird priority zoness</t>
  </si>
  <si>
    <t xml:space="preserve">How much more can be built into the forest? </t>
  </si>
  <si>
    <r>
      <t xml:space="preserve"> 2.0% Brandenburg up to</t>
    </r>
    <r>
      <rPr>
        <sz val="12"/>
        <color theme="1"/>
        <rFont val="Calibri (Textkörper)"/>
      </rPr>
      <t>XXXX</t>
    </r>
  </si>
  <si>
    <t>Scenario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</si>
</sst>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 (Textkörper)_x0000_"/>
    </font>
    <font>
      <sz val="8"/>
      <name val="Calibri"/>
      <family val="2"/>
      <scheme val="minor"/>
    </font>
    <font>
      <u/>
      <sz val="12"/>
      <color theme="1"/>
      <name val="Calibri (Textkörper)"/>
    </font>
    <font>
      <sz val="12"/>
      <color theme="1"/>
      <name val="Calibri (Textkörper)"/>
    </font>
    <font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0" tint="-4.9989318521683403E-2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4" borderId="0" xfId="0" applyFont="1" applyFill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5" borderId="0" xfId="0" applyFont="1" applyFill="1" applyAlignment="1">
      <alignment horizontal="left" wrapText="1"/>
    </xf>
    <xf numFmtId="0" fontId="2" fillId="5" borderId="0" xfId="0" applyFont="1" applyFill="1" applyAlignment="1">
      <alignment horizontal="left" wrapText="1"/>
    </xf>
    <xf numFmtId="0" fontId="1" fillId="6" borderId="0" xfId="0" applyFont="1" applyFill="1" applyAlignment="1">
      <alignment horizontal="left" wrapText="1"/>
    </xf>
    <xf numFmtId="0" fontId="2" fillId="6" borderId="0" xfId="0" applyFont="1" applyFill="1" applyAlignment="1">
      <alignment horizontal="left" wrapText="1"/>
    </xf>
    <xf numFmtId="0" fontId="4" fillId="6" borderId="0" xfId="0" applyFont="1" applyFill="1" applyAlignment="1">
      <alignment horizontal="left" wrapText="1"/>
    </xf>
    <xf numFmtId="0" fontId="4" fillId="4" borderId="0" xfId="0" applyFont="1" applyFill="1" applyAlignment="1">
      <alignment horizontal="left" wrapText="1"/>
    </xf>
    <xf numFmtId="0" fontId="1" fillId="7" borderId="0" xfId="0" applyFont="1" applyFill="1" applyAlignment="1">
      <alignment horizontal="left" wrapText="1"/>
    </xf>
    <xf numFmtId="0" fontId="2" fillId="7" borderId="0" xfId="0" applyFont="1" applyFill="1" applyAlignment="1">
      <alignment horizontal="left" wrapText="1"/>
    </xf>
    <xf numFmtId="0" fontId="4" fillId="7" borderId="0" xfId="0" applyFont="1" applyFill="1" applyAlignment="1">
      <alignment horizontal="left" wrapText="1"/>
    </xf>
    <xf numFmtId="0" fontId="1" fillId="8" borderId="0" xfId="0" applyFont="1" applyFill="1" applyAlignment="1">
      <alignment horizontal="left" wrapText="1"/>
    </xf>
    <xf numFmtId="4" fontId="1" fillId="8" borderId="0" xfId="0" applyNumberFormat="1" applyFont="1" applyFill="1" applyAlignment="1">
      <alignment horizontal="center" wrapText="1"/>
    </xf>
    <xf numFmtId="0" fontId="6" fillId="4" borderId="0" xfId="0" applyFont="1" applyFill="1" applyAlignment="1">
      <alignment horizontal="left" wrapText="1"/>
    </xf>
    <xf numFmtId="0" fontId="6" fillId="3" borderId="0" xfId="0" applyFont="1" applyFill="1" applyAlignment="1">
      <alignment horizontal="left" wrapText="1"/>
    </xf>
    <xf numFmtId="0" fontId="1" fillId="9" borderId="0" xfId="0" applyFont="1" applyFill="1" applyAlignment="1">
      <alignment horizontal="left" wrapText="1"/>
    </xf>
    <xf numFmtId="0" fontId="1" fillId="10" borderId="0" xfId="0" applyFont="1" applyFill="1" applyAlignment="1">
      <alignment horizontal="left" wrapText="1"/>
    </xf>
    <xf numFmtId="0" fontId="1" fillId="10" borderId="0" xfId="0" applyFont="1" applyFill="1" applyAlignment="1">
      <alignment horizontal="left"/>
    </xf>
    <xf numFmtId="4" fontId="1" fillId="10" borderId="0" xfId="0" applyNumberFormat="1" applyFont="1" applyFill="1" applyAlignment="1">
      <alignment horizontal="center" wrapText="1"/>
    </xf>
    <xf numFmtId="0" fontId="2" fillId="6" borderId="0" xfId="0" applyFont="1" applyFill="1" applyAlignment="1">
      <alignment wrapText="1"/>
    </xf>
    <xf numFmtId="0" fontId="2" fillId="0" borderId="0" xfId="0" applyFont="1" applyAlignment="1">
      <alignment horizontal="left" wrapText="1"/>
    </xf>
    <xf numFmtId="0" fontId="8" fillId="8" borderId="0" xfId="0" applyFont="1" applyFill="1"/>
    <xf numFmtId="0" fontId="3" fillId="0" borderId="0" xfId="0" applyFont="1" applyAlignment="1">
      <alignment horizontal="left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10" borderId="0" xfId="0" applyFill="1" applyAlignment="1">
      <alignment horizontal="left"/>
    </xf>
    <xf numFmtId="4" fontId="0" fillId="10" borderId="0" xfId="0" applyNumberFormat="1" applyFill="1" applyAlignment="1">
      <alignment horizontal="center" wrapText="1"/>
    </xf>
    <xf numFmtId="0" fontId="0" fillId="10" borderId="0" xfId="0" applyFill="1" applyAlignment="1">
      <alignment horizontal="left" wrapText="1"/>
    </xf>
    <xf numFmtId="0" fontId="0" fillId="8" borderId="0" xfId="0" applyFill="1" applyAlignment="1">
      <alignment horizontal="left"/>
    </xf>
    <xf numFmtId="4" fontId="0" fillId="8" borderId="0" xfId="0" applyNumberFormat="1" applyFill="1" applyAlignment="1">
      <alignment horizontal="center" wrapText="1"/>
    </xf>
    <xf numFmtId="0" fontId="0" fillId="8" borderId="0" xfId="0" applyFill="1" applyAlignment="1">
      <alignment horizontal="left" wrapText="1"/>
    </xf>
    <xf numFmtId="1" fontId="0" fillId="8" borderId="0" xfId="0" applyNumberFormat="1" applyFill="1" applyAlignment="1">
      <alignment horizontal="center" wrapText="1"/>
    </xf>
    <xf numFmtId="1" fontId="0" fillId="0" borderId="0" xfId="0" applyNumberFormat="1" applyAlignment="1">
      <alignment horizontal="center" wrapText="1"/>
    </xf>
    <xf numFmtId="2" fontId="0" fillId="8" borderId="0" xfId="0" applyNumberFormat="1" applyFill="1" applyAlignment="1">
      <alignment horizontal="center" wrapText="1"/>
    </xf>
    <xf numFmtId="0" fontId="0" fillId="8" borderId="0" xfId="0" applyFill="1" applyAlignment="1">
      <alignment horizontal="center"/>
    </xf>
    <xf numFmtId="0" fontId="0" fillId="16" borderId="0" xfId="0" applyFill="1" applyAlignment="1">
      <alignment horizontal="left" wrapText="1"/>
    </xf>
    <xf numFmtId="0" fontId="0" fillId="8" borderId="0" xfId="0" applyFill="1" applyAlignment="1">
      <alignment wrapText="1"/>
    </xf>
    <xf numFmtId="0" fontId="0" fillId="4" borderId="0" xfId="0" applyFill="1" applyAlignment="1">
      <alignment horizontal="left" wrapText="1"/>
    </xf>
    <xf numFmtId="0" fontId="0" fillId="4" borderId="0" xfId="0" applyFill="1" applyAlignment="1">
      <alignment horizontal="left"/>
    </xf>
    <xf numFmtId="4" fontId="0" fillId="4" borderId="0" xfId="0" applyNumberFormat="1" applyFill="1" applyAlignment="1">
      <alignment horizontal="center" wrapText="1"/>
    </xf>
    <xf numFmtId="10" fontId="0" fillId="4" borderId="0" xfId="0" applyNumberFormat="1" applyFill="1" applyAlignment="1">
      <alignment horizontal="left"/>
    </xf>
    <xf numFmtId="0" fontId="7" fillId="8" borderId="0" xfId="0" applyFont="1" applyFill="1" applyAlignment="1">
      <alignment horizontal="left"/>
    </xf>
    <xf numFmtId="0" fontId="0" fillId="8" borderId="0" xfId="0" applyFill="1" applyAlignment="1">
      <alignment horizontal="right" wrapText="1"/>
    </xf>
    <xf numFmtId="4" fontId="0" fillId="8" borderId="0" xfId="0" applyNumberFormat="1" applyFill="1" applyAlignment="1">
      <alignment horizontal="right" wrapText="1"/>
    </xf>
    <xf numFmtId="4" fontId="0" fillId="8" borderId="0" xfId="0" applyNumberFormat="1" applyFill="1" applyAlignment="1">
      <alignment wrapText="1"/>
    </xf>
    <xf numFmtId="10" fontId="0" fillId="8" borderId="0" xfId="0" applyNumberFormat="1" applyFill="1" applyAlignment="1">
      <alignment horizontal="left"/>
    </xf>
    <xf numFmtId="4" fontId="0" fillId="8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left"/>
    </xf>
    <xf numFmtId="4" fontId="0" fillId="2" borderId="0" xfId="0" applyNumberFormat="1" applyFill="1" applyAlignment="1">
      <alignment horizontal="center" wrapText="1"/>
    </xf>
    <xf numFmtId="0" fontId="0" fillId="2" borderId="0" xfId="0" applyFill="1" applyAlignment="1">
      <alignment horizontal="left" wrapText="1"/>
    </xf>
    <xf numFmtId="0" fontId="0" fillId="3" borderId="0" xfId="0" applyFill="1" applyAlignment="1">
      <alignment horizontal="left"/>
    </xf>
    <xf numFmtId="4" fontId="0" fillId="3" borderId="0" xfId="0" applyNumberFormat="1" applyFill="1" applyAlignment="1">
      <alignment horizontal="center" wrapText="1"/>
    </xf>
    <xf numFmtId="0" fontId="0" fillId="3" borderId="0" xfId="0" applyFill="1" applyAlignment="1">
      <alignment horizontal="left" wrapText="1"/>
    </xf>
    <xf numFmtId="10" fontId="0" fillId="3" borderId="0" xfId="0" applyNumberFormat="1" applyFill="1" applyAlignment="1">
      <alignment horizontal="left"/>
    </xf>
    <xf numFmtId="10" fontId="0" fillId="0" borderId="0" xfId="0" applyNumberFormat="1" applyAlignment="1">
      <alignment horizontal="left"/>
    </xf>
    <xf numFmtId="10" fontId="0" fillId="6" borderId="0" xfId="0" applyNumberFormat="1" applyFill="1" applyAlignment="1">
      <alignment horizontal="left"/>
    </xf>
    <xf numFmtId="4" fontId="0" fillId="6" borderId="0" xfId="0" applyNumberFormat="1" applyFill="1" applyAlignment="1">
      <alignment horizontal="center" wrapText="1"/>
    </xf>
    <xf numFmtId="0" fontId="0" fillId="0" borderId="0" xfId="0" applyAlignment="1">
      <alignment wrapText="1"/>
    </xf>
    <xf numFmtId="10" fontId="0" fillId="7" borderId="0" xfId="0" applyNumberFormat="1" applyFill="1" applyAlignment="1">
      <alignment horizontal="left"/>
    </xf>
    <xf numFmtId="4" fontId="0" fillId="7" borderId="0" xfId="0" applyNumberFormat="1" applyFill="1" applyAlignment="1">
      <alignment horizontal="center" wrapText="1"/>
    </xf>
    <xf numFmtId="10" fontId="0" fillId="5" borderId="0" xfId="0" applyNumberFormat="1" applyFill="1" applyAlignment="1">
      <alignment horizontal="left"/>
    </xf>
    <xf numFmtId="4" fontId="0" fillId="5" borderId="0" xfId="0" applyNumberFormat="1" applyFill="1" applyAlignment="1">
      <alignment horizontal="center" wrapText="1"/>
    </xf>
    <xf numFmtId="0" fontId="0" fillId="5" borderId="0" xfId="0" applyFill="1" applyAlignment="1">
      <alignment horizontal="left" wrapText="1"/>
    </xf>
    <xf numFmtId="0" fontId="0" fillId="6" borderId="0" xfId="0" applyFill="1" applyAlignment="1">
      <alignment horizontal="left" wrapText="1"/>
    </xf>
    <xf numFmtId="0" fontId="0" fillId="4" borderId="0" xfId="0" applyFill="1"/>
    <xf numFmtId="10" fontId="0" fillId="4" borderId="0" xfId="0" applyNumberFormat="1" applyFill="1" applyAlignment="1">
      <alignment horizontal="left" wrapText="1"/>
    </xf>
    <xf numFmtId="0" fontId="0" fillId="4" borderId="0" xfId="0" applyFill="1" applyAlignment="1">
      <alignment vertical="center"/>
    </xf>
    <xf numFmtId="10" fontId="1" fillId="4" borderId="0" xfId="0" applyNumberFormat="1" applyFont="1" applyFill="1"/>
    <xf numFmtId="0" fontId="1" fillId="4" borderId="0" xfId="0" applyFont="1" applyFill="1"/>
    <xf numFmtId="0" fontId="0" fillId="7" borderId="0" xfId="0" applyFill="1" applyAlignment="1">
      <alignment horizontal="left" wrapText="1"/>
    </xf>
    <xf numFmtId="0" fontId="0" fillId="7" borderId="0" xfId="0" applyFill="1" applyAlignment="1">
      <alignment horizontal="left"/>
    </xf>
    <xf numFmtId="0" fontId="1" fillId="7" borderId="0" xfId="0" applyFont="1" applyFill="1" applyAlignment="1">
      <alignment wrapText="1"/>
    </xf>
    <xf numFmtId="10" fontId="1" fillId="7" borderId="0" xfId="0" applyNumberFormat="1" applyFont="1" applyFill="1" applyAlignment="1">
      <alignment wrapText="1"/>
    </xf>
    <xf numFmtId="0" fontId="0" fillId="11" borderId="0" xfId="0" applyFill="1" applyAlignment="1">
      <alignment horizontal="left" wrapText="1"/>
    </xf>
    <xf numFmtId="0" fontId="0" fillId="6" borderId="0" xfId="0" applyFill="1" applyAlignment="1">
      <alignment vertical="center" wrapText="1"/>
    </xf>
    <xf numFmtId="0" fontId="0" fillId="6" borderId="0" xfId="0" applyFill="1" applyAlignment="1">
      <alignment wrapText="1"/>
    </xf>
    <xf numFmtId="10" fontId="1" fillId="6" borderId="0" xfId="0" applyNumberFormat="1" applyFont="1" applyFill="1" applyAlignment="1">
      <alignment wrapText="1"/>
    </xf>
    <xf numFmtId="0" fontId="1" fillId="6" borderId="0" xfId="0" applyFont="1" applyFill="1" applyAlignment="1">
      <alignment wrapText="1"/>
    </xf>
    <xf numFmtId="0" fontId="0" fillId="9" borderId="0" xfId="0" applyFill="1" applyAlignment="1">
      <alignment horizontal="left"/>
    </xf>
    <xf numFmtId="4" fontId="0" fillId="9" borderId="0" xfId="0" applyNumberFormat="1" applyFill="1" applyAlignment="1">
      <alignment horizontal="center" wrapText="1"/>
    </xf>
    <xf numFmtId="0" fontId="0" fillId="9" borderId="0" xfId="0" applyFill="1" applyAlignment="1">
      <alignment horizontal="left" wrapText="1"/>
    </xf>
    <xf numFmtId="0" fontId="0" fillId="6" borderId="0" xfId="0" applyFill="1" applyAlignment="1">
      <alignment horizontal="left"/>
    </xf>
    <xf numFmtId="0" fontId="0" fillId="6" borderId="0" xfId="0" applyFill="1" applyAlignment="1">
      <alignment horizontal="center" wrapText="1"/>
    </xf>
    <xf numFmtId="0" fontId="0" fillId="12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14" borderId="0" xfId="0" applyFill="1" applyAlignment="1">
      <alignment horizontal="left" wrapText="1"/>
    </xf>
    <xf numFmtId="0" fontId="0" fillId="15" borderId="0" xfId="0" applyFill="1" applyAlignment="1">
      <alignment horizontal="left" wrapText="1"/>
    </xf>
    <xf numFmtId="4" fontId="0" fillId="6" borderId="0" xfId="0" applyNumberFormat="1" applyFill="1" applyAlignment="1">
      <alignment horizontal="center"/>
    </xf>
    <xf numFmtId="10" fontId="0" fillId="6" borderId="0" xfId="0" applyNumberFormat="1" applyFill="1" applyAlignment="1">
      <alignment horizontal="center"/>
    </xf>
    <xf numFmtId="0" fontId="0" fillId="7" borderId="0" xfId="0" applyFill="1" applyAlignment="1">
      <alignment wrapText="1"/>
    </xf>
    <xf numFmtId="0" fontId="0" fillId="4" borderId="0" xfId="0" applyFill="1" applyAlignment="1">
      <alignment horizontal="left" vertical="top" wrapText="1"/>
    </xf>
    <xf numFmtId="4" fontId="0" fillId="13" borderId="0" xfId="0" applyNumberFormat="1" applyFill="1" applyAlignment="1">
      <alignment horizontal="center" wrapText="1"/>
    </xf>
    <xf numFmtId="4" fontId="0" fillId="3" borderId="0" xfId="0" applyNumberFormat="1" applyFill="1" applyAlignment="1">
      <alignment horizontal="center" vertical="center" wrapText="1"/>
    </xf>
    <xf numFmtId="0" fontId="0" fillId="13" borderId="0" xfId="0" applyFill="1" applyAlignment="1">
      <alignment horizontal="left" wrapText="1"/>
    </xf>
    <xf numFmtId="0" fontId="0" fillId="0" borderId="0" xfId="0" applyFill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AF9B"/>
      <color rgb="FFFF6867"/>
      <color rgb="FFB60101"/>
      <color rgb="FFD0A8FC"/>
      <color rgb="FFE75BE8"/>
      <color rgb="FFBC4CFF"/>
      <color rgb="FF9D8F78"/>
      <color rgb="FF00C751"/>
      <color rgb="FFFF0000"/>
      <color rgb="FFFF6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DC3DA-02DA-3A43-B6C4-70CD02BA7DF7}">
  <dimension ref="A1:F528"/>
  <sheetViews>
    <sheetView tabSelected="1" zoomScale="87" zoomScaleNormal="87" workbookViewId="0"/>
  </sheetViews>
  <sheetFormatPr baseColWidth="10" defaultRowHeight="16"/>
  <cols>
    <col min="1" max="1" width="9.83203125" style="30" customWidth="1"/>
    <col min="2" max="2" width="46.83203125" style="30" customWidth="1"/>
    <col min="3" max="3" width="0.1640625" style="31" customWidth="1"/>
    <col min="4" max="4" width="27.33203125" style="29" customWidth="1"/>
    <col min="5" max="6" width="28.1640625" style="29" customWidth="1"/>
    <col min="7" max="7" width="10.83203125" style="30" customWidth="1"/>
    <col min="8" max="16384" width="10.83203125" style="30"/>
  </cols>
  <sheetData>
    <row r="1" spans="2:6" ht="22">
      <c r="B1" s="5" t="s">
        <v>433</v>
      </c>
      <c r="C1" s="28"/>
    </row>
    <row r="2" spans="2:6" ht="17">
      <c r="B2" s="30" t="s">
        <v>83</v>
      </c>
    </row>
    <row r="4" spans="2:6" s="34" customFormat="1" ht="17">
      <c r="B4" s="22" t="s">
        <v>32</v>
      </c>
      <c r="C4" s="32"/>
      <c r="D4" s="33"/>
      <c r="E4" s="33"/>
      <c r="F4" s="33"/>
    </row>
    <row r="6" spans="2:6" s="37" customFormat="1" ht="17">
      <c r="B6" s="17" t="s">
        <v>391</v>
      </c>
      <c r="C6" s="35"/>
      <c r="D6" s="36" t="s">
        <v>0</v>
      </c>
      <c r="E6" s="36" t="s">
        <v>0</v>
      </c>
      <c r="F6" s="36" t="s">
        <v>0</v>
      </c>
    </row>
    <row r="7" spans="2:6" s="37" customFormat="1" ht="17">
      <c r="B7" s="37" t="s">
        <v>14</v>
      </c>
      <c r="C7" s="35"/>
      <c r="D7" s="36">
        <v>6842</v>
      </c>
      <c r="E7" s="36">
        <v>6842</v>
      </c>
      <c r="F7" s="36">
        <v>6842</v>
      </c>
    </row>
    <row r="9" spans="2:6" s="37" customFormat="1" ht="17">
      <c r="B9" s="17" t="s">
        <v>240</v>
      </c>
      <c r="C9" s="35"/>
      <c r="D9" s="36"/>
      <c r="E9" s="36"/>
      <c r="F9" s="36"/>
    </row>
    <row r="10" spans="2:6" s="37" customFormat="1" ht="34">
      <c r="B10" s="37" t="s">
        <v>36</v>
      </c>
      <c r="C10" s="35"/>
      <c r="D10" s="36">
        <v>2.2000000000000002</v>
      </c>
      <c r="E10" s="36">
        <v>1.8</v>
      </c>
      <c r="F10" s="36">
        <v>2</v>
      </c>
    </row>
    <row r="11" spans="2:6" s="37" customFormat="1" ht="22" customHeight="1">
      <c r="B11" s="37" t="s">
        <v>30</v>
      </c>
      <c r="C11" s="35"/>
      <c r="D11" s="38" t="s">
        <v>31</v>
      </c>
      <c r="E11" s="38" t="s">
        <v>68</v>
      </c>
      <c r="F11" s="38" t="s">
        <v>85</v>
      </c>
    </row>
    <row r="12" spans="2:6" ht="22" customHeight="1">
      <c r="D12" s="39"/>
      <c r="E12" s="39"/>
      <c r="F12" s="39"/>
    </row>
    <row r="13" spans="2:6" s="37" customFormat="1" ht="22" customHeight="1">
      <c r="B13" s="17" t="s">
        <v>241</v>
      </c>
      <c r="C13" s="35"/>
      <c r="D13" s="40"/>
      <c r="E13" s="40"/>
      <c r="F13" s="40"/>
    </row>
    <row r="14" spans="2:6" s="37" customFormat="1" ht="53" customHeight="1">
      <c r="B14" s="37" t="s">
        <v>210</v>
      </c>
      <c r="C14" s="35"/>
      <c r="D14" s="40">
        <v>107.5</v>
      </c>
      <c r="E14" s="40">
        <v>86</v>
      </c>
      <c r="F14" s="40"/>
    </row>
    <row r="15" spans="2:6" s="37" customFormat="1" ht="47" customHeight="1">
      <c r="B15" s="37" t="s">
        <v>38</v>
      </c>
      <c r="C15" s="35"/>
      <c r="D15" s="40">
        <f>D14/13</f>
        <v>8.2692307692307701</v>
      </c>
      <c r="E15" s="40">
        <f>E14/13</f>
        <v>6.615384615384615</v>
      </c>
      <c r="F15" s="40">
        <v>9</v>
      </c>
    </row>
    <row r="16" spans="2:6" s="37" customFormat="1" ht="34" customHeight="1">
      <c r="B16" s="37" t="s">
        <v>127</v>
      </c>
      <c r="C16" s="35"/>
      <c r="D16" s="40">
        <f>D15/4</f>
        <v>2.0673076923076925</v>
      </c>
      <c r="E16" s="40">
        <f>E15/4</f>
        <v>1.6538461538461537</v>
      </c>
      <c r="F16" s="40">
        <f>F15/4</f>
        <v>2.25</v>
      </c>
    </row>
    <row r="17" spans="2:6" s="37" customFormat="1" ht="34" customHeight="1">
      <c r="B17" s="37" t="s">
        <v>55</v>
      </c>
      <c r="C17" s="35"/>
      <c r="D17" s="40">
        <f>D16*1000/D25</f>
        <v>20.881895881895883</v>
      </c>
      <c r="E17" s="40">
        <f t="shared" ref="E17:F17" si="0">E16*1000/E25</f>
        <v>16.705516705516704</v>
      </c>
      <c r="F17" s="40">
        <f t="shared" si="0"/>
        <v>22.727272727272727</v>
      </c>
    </row>
    <row r="18" spans="2:6" s="37" customFormat="1" ht="26" customHeight="1">
      <c r="B18" s="37" t="s">
        <v>37</v>
      </c>
      <c r="C18" s="35"/>
      <c r="D18" s="40">
        <f>D17/D7*100</f>
        <v>0.30520163522209709</v>
      </c>
      <c r="E18" s="40">
        <f t="shared" ref="E18:F18" si="1">E17/E7*100</f>
        <v>0.24416130817767764</v>
      </c>
      <c r="F18" s="40">
        <f t="shared" si="1"/>
        <v>0.33217294252079405</v>
      </c>
    </row>
    <row r="19" spans="2:6" s="37" customFormat="1" ht="34" customHeight="1">
      <c r="C19" s="35"/>
      <c r="D19" s="40" t="s">
        <v>66</v>
      </c>
      <c r="E19" s="40" t="s">
        <v>67</v>
      </c>
      <c r="F19" s="40" t="s">
        <v>84</v>
      </c>
    </row>
    <row r="21" spans="2:6" s="37" customFormat="1" ht="17">
      <c r="B21" s="17" t="s">
        <v>145</v>
      </c>
      <c r="C21" s="35"/>
      <c r="D21" s="36"/>
      <c r="E21" s="36"/>
      <c r="F21" s="36"/>
    </row>
    <row r="22" spans="2:6" s="37" customFormat="1" ht="18" customHeight="1">
      <c r="B22" s="37" t="s">
        <v>76</v>
      </c>
      <c r="C22" s="35"/>
      <c r="D22" s="36">
        <v>29.3</v>
      </c>
      <c r="E22" s="36">
        <v>29.3</v>
      </c>
      <c r="F22" s="36">
        <v>29.3</v>
      </c>
    </row>
    <row r="23" spans="2:6" s="37" customFormat="1" ht="18" customHeight="1">
      <c r="B23" s="37" t="s">
        <v>121</v>
      </c>
      <c r="C23" s="35"/>
      <c r="D23" s="36">
        <v>5</v>
      </c>
      <c r="E23" s="36">
        <v>5</v>
      </c>
      <c r="F23" s="36">
        <v>5</v>
      </c>
    </row>
    <row r="24" spans="2:6" s="37" customFormat="1" ht="18" customHeight="1">
      <c r="B24" s="37" t="s">
        <v>122</v>
      </c>
      <c r="C24" s="35"/>
      <c r="D24" s="36">
        <v>149</v>
      </c>
      <c r="E24" s="36">
        <v>149</v>
      </c>
      <c r="F24" s="36">
        <v>149</v>
      </c>
    </row>
    <row r="25" spans="2:6" s="37" customFormat="1" ht="18" customHeight="1">
      <c r="B25" s="37" t="s">
        <v>129</v>
      </c>
      <c r="C25" s="36"/>
      <c r="D25" s="36">
        <v>99</v>
      </c>
      <c r="E25" s="36">
        <v>99</v>
      </c>
      <c r="F25" s="36">
        <v>99</v>
      </c>
    </row>
    <row r="26" spans="2:6" s="37" customFormat="1" ht="18" customHeight="1">
      <c r="B26" s="37" t="s">
        <v>130</v>
      </c>
      <c r="C26" s="36"/>
      <c r="D26" s="36">
        <v>40</v>
      </c>
      <c r="E26" s="36">
        <v>40</v>
      </c>
      <c r="F26" s="36">
        <v>40</v>
      </c>
    </row>
    <row r="27" spans="2:6" s="37" customFormat="1" ht="18" customHeight="1">
      <c r="B27" s="37" t="s">
        <v>239</v>
      </c>
      <c r="C27" s="36"/>
      <c r="D27" s="36">
        <v>35</v>
      </c>
      <c r="E27" s="36">
        <v>35</v>
      </c>
      <c r="F27" s="36">
        <v>35</v>
      </c>
    </row>
    <row r="28" spans="2:6" ht="18" customHeight="1"/>
    <row r="29" spans="2:6" s="37" customFormat="1" ht="18" customHeight="1">
      <c r="B29" s="17" t="s">
        <v>20</v>
      </c>
      <c r="C29" s="35"/>
      <c r="D29" s="36"/>
      <c r="E29" s="36"/>
      <c r="F29" s="36"/>
    </row>
    <row r="30" spans="2:6" s="37" customFormat="1" ht="18" customHeight="1">
      <c r="B30" s="37" t="s">
        <v>211</v>
      </c>
      <c r="C30" s="35"/>
      <c r="D30" s="36">
        <v>0</v>
      </c>
      <c r="E30" s="36">
        <v>0</v>
      </c>
      <c r="F30" s="36">
        <v>0</v>
      </c>
    </row>
    <row r="31" spans="2:6" s="37" customFormat="1" ht="18" customHeight="1">
      <c r="B31" s="37" t="s">
        <v>211</v>
      </c>
      <c r="C31" s="35"/>
      <c r="D31" s="36">
        <v>5</v>
      </c>
      <c r="E31" s="36">
        <v>5</v>
      </c>
      <c r="F31" s="36">
        <v>5</v>
      </c>
    </row>
    <row r="32" spans="2:6" s="37" customFormat="1" ht="18" customHeight="1">
      <c r="B32" s="37" t="s">
        <v>211</v>
      </c>
      <c r="C32" s="35"/>
      <c r="D32" s="36">
        <v>10</v>
      </c>
      <c r="E32" s="36">
        <v>10</v>
      </c>
      <c r="F32" s="36">
        <v>10</v>
      </c>
    </row>
    <row r="33" spans="2:6" s="37" customFormat="1" ht="18" customHeight="1">
      <c r="B33" s="37" t="s">
        <v>211</v>
      </c>
      <c r="C33" s="35"/>
      <c r="D33" s="36">
        <v>0.24</v>
      </c>
      <c r="E33" s="36">
        <v>0.24</v>
      </c>
      <c r="F33" s="36">
        <v>0.24</v>
      </c>
    </row>
    <row r="34" spans="2:6" s="37" customFormat="1" ht="18" customHeight="1">
      <c r="B34" s="37" t="s">
        <v>211</v>
      </c>
      <c r="C34" s="35"/>
      <c r="D34" s="36">
        <v>0.31</v>
      </c>
      <c r="E34" s="36">
        <v>0.31</v>
      </c>
      <c r="F34" s="36">
        <v>0.31</v>
      </c>
    </row>
    <row r="35" spans="2:6" s="37" customFormat="1" ht="18" customHeight="1">
      <c r="B35" s="37" t="s">
        <v>211</v>
      </c>
      <c r="C35" s="35"/>
      <c r="D35" s="36">
        <v>0.63</v>
      </c>
      <c r="E35" s="36">
        <v>0.63</v>
      </c>
      <c r="F35" s="36">
        <v>0.63</v>
      </c>
    </row>
    <row r="36" spans="2:6" ht="18" customHeight="1"/>
    <row r="37" spans="2:6" s="37" customFormat="1" ht="35" customHeight="1">
      <c r="B37" s="37" t="s">
        <v>212</v>
      </c>
      <c r="C37" s="35"/>
      <c r="D37" s="36">
        <v>172.69</v>
      </c>
      <c r="E37" s="36">
        <v>172.69</v>
      </c>
      <c r="F37" s="36">
        <v>172.69</v>
      </c>
    </row>
    <row r="38" spans="2:6" s="37" customFormat="1" ht="40" customHeight="1">
      <c r="B38" s="37" t="s">
        <v>213</v>
      </c>
      <c r="C38" s="35"/>
      <c r="D38" s="36">
        <v>10</v>
      </c>
      <c r="E38" s="36">
        <v>10</v>
      </c>
      <c r="F38" s="36">
        <v>10</v>
      </c>
    </row>
    <row r="39" spans="2:6" s="37" customFormat="1" ht="37" customHeight="1">
      <c r="B39" s="37" t="s">
        <v>213</v>
      </c>
      <c r="C39" s="35"/>
      <c r="D39" s="36">
        <v>5</v>
      </c>
      <c r="E39" s="36">
        <v>5</v>
      </c>
      <c r="F39" s="36">
        <v>5</v>
      </c>
    </row>
    <row r="40" spans="2:6" s="37" customFormat="1" ht="18" customHeight="1">
      <c r="C40" s="35"/>
      <c r="D40" s="36"/>
      <c r="E40" s="36"/>
      <c r="F40" s="36"/>
    </row>
    <row r="41" spans="2:6" s="37" customFormat="1" ht="48" customHeight="1">
      <c r="B41" s="37" t="s">
        <v>214</v>
      </c>
      <c r="C41" s="35"/>
      <c r="D41" s="36">
        <v>211</v>
      </c>
      <c r="E41" s="36">
        <v>211</v>
      </c>
      <c r="F41" s="36">
        <v>211</v>
      </c>
    </row>
    <row r="42" spans="2:6" ht="18" customHeight="1"/>
    <row r="43" spans="2:6" s="37" customFormat="1" ht="36" customHeight="1">
      <c r="B43" s="37" t="s">
        <v>215</v>
      </c>
      <c r="C43" s="35"/>
      <c r="D43" s="36">
        <v>0.27600000000000002</v>
      </c>
      <c r="E43" s="36">
        <v>0.27600000000000002</v>
      </c>
      <c r="F43" s="36">
        <v>0.27600000000000002</v>
      </c>
    </row>
    <row r="44" spans="2:6" ht="18" customHeight="1"/>
    <row r="45" spans="2:6" s="37" customFormat="1" ht="32" customHeight="1">
      <c r="B45" s="37" t="s">
        <v>216</v>
      </c>
      <c r="C45" s="35"/>
      <c r="D45" s="36">
        <v>0</v>
      </c>
      <c r="E45" s="36">
        <v>0</v>
      </c>
      <c r="F45" s="36">
        <v>0</v>
      </c>
    </row>
    <row r="46" spans="2:6" s="37" customFormat="1" ht="32" customHeight="1">
      <c r="B46" s="37" t="s">
        <v>216</v>
      </c>
      <c r="C46" s="35"/>
      <c r="D46" s="36">
        <v>10</v>
      </c>
      <c r="E46" s="36">
        <v>10</v>
      </c>
      <c r="F46" s="36">
        <v>10</v>
      </c>
    </row>
    <row r="47" spans="2:6" s="37" customFormat="1" ht="32" customHeight="1">
      <c r="B47" s="37" t="s">
        <v>216</v>
      </c>
      <c r="C47" s="35"/>
      <c r="D47" s="36">
        <v>20</v>
      </c>
      <c r="E47" s="36">
        <v>20</v>
      </c>
      <c r="F47" s="36">
        <v>20</v>
      </c>
    </row>
    <row r="48" spans="2:6" ht="18" customHeight="1"/>
    <row r="49" spans="2:6" s="37" customFormat="1" ht="35" customHeight="1">
      <c r="B49" s="37" t="s">
        <v>217</v>
      </c>
      <c r="C49" s="35"/>
      <c r="D49" s="36">
        <v>5</v>
      </c>
      <c r="E49" s="36">
        <v>5</v>
      </c>
      <c r="F49" s="36">
        <v>5</v>
      </c>
    </row>
    <row r="50" spans="2:6" s="37" customFormat="1" ht="38" customHeight="1">
      <c r="B50" s="37" t="s">
        <v>217</v>
      </c>
      <c r="C50" s="35"/>
      <c r="D50" s="36">
        <v>10</v>
      </c>
      <c r="E50" s="36">
        <v>10</v>
      </c>
      <c r="F50" s="36">
        <v>10</v>
      </c>
    </row>
    <row r="51" spans="2:6" s="37" customFormat="1" ht="33" customHeight="1">
      <c r="B51" s="37" t="s">
        <v>217</v>
      </c>
      <c r="C51" s="35"/>
      <c r="D51" s="36">
        <v>20</v>
      </c>
      <c r="E51" s="36">
        <v>20</v>
      </c>
      <c r="F51" s="36">
        <v>20</v>
      </c>
    </row>
    <row r="52" spans="2:6" ht="18" customHeight="1"/>
    <row r="53" spans="2:6" s="37" customFormat="1" ht="30" customHeight="1">
      <c r="B53" s="37" t="s">
        <v>218</v>
      </c>
      <c r="C53" s="35"/>
      <c r="D53" s="36">
        <v>0</v>
      </c>
      <c r="E53" s="36">
        <v>0</v>
      </c>
      <c r="F53" s="36">
        <v>0</v>
      </c>
    </row>
    <row r="54" spans="2:6" s="37" customFormat="1" ht="37" customHeight="1">
      <c r="B54" s="37" t="s">
        <v>218</v>
      </c>
      <c r="C54" s="35"/>
      <c r="D54" s="36">
        <v>10</v>
      </c>
      <c r="E54" s="36">
        <v>10</v>
      </c>
      <c r="F54" s="36">
        <v>10</v>
      </c>
    </row>
    <row r="55" spans="2:6" s="37" customFormat="1" ht="36" customHeight="1">
      <c r="B55" s="37" t="s">
        <v>218</v>
      </c>
      <c r="C55" s="35"/>
      <c r="D55" s="36">
        <v>20</v>
      </c>
      <c r="E55" s="36">
        <v>20</v>
      </c>
      <c r="F55" s="36">
        <v>20</v>
      </c>
    </row>
    <row r="56" spans="2:6" ht="18" customHeight="1"/>
    <row r="57" spans="2:6" s="37" customFormat="1" ht="23" customHeight="1">
      <c r="B57" s="37" t="s">
        <v>17</v>
      </c>
      <c r="C57" s="35"/>
      <c r="D57" s="36">
        <v>0</v>
      </c>
      <c r="E57" s="36">
        <v>0</v>
      </c>
      <c r="F57" s="36">
        <v>0</v>
      </c>
    </row>
    <row r="58" spans="2:6" ht="18" customHeight="1"/>
    <row r="59" spans="2:6" s="37" customFormat="1" ht="45" customHeight="1">
      <c r="B59" s="37" t="s">
        <v>146</v>
      </c>
      <c r="C59" s="35"/>
      <c r="D59" s="36">
        <v>287</v>
      </c>
      <c r="E59" s="36">
        <v>287</v>
      </c>
      <c r="F59" s="36">
        <v>287</v>
      </c>
    </row>
    <row r="60" spans="2:6" ht="18" customHeight="1"/>
    <row r="61" spans="2:6" s="37" customFormat="1" ht="78" customHeight="1">
      <c r="B61" s="37" t="s">
        <v>219</v>
      </c>
      <c r="C61" s="35"/>
      <c r="D61" s="36">
        <v>226</v>
      </c>
      <c r="E61" s="36">
        <v>226</v>
      </c>
      <c r="F61" s="36">
        <v>226</v>
      </c>
    </row>
    <row r="62" spans="2:6" s="37" customFormat="1" ht="78" customHeight="1">
      <c r="B62" s="37" t="s">
        <v>220</v>
      </c>
      <c r="C62" s="35"/>
      <c r="D62" s="36">
        <v>1732.59</v>
      </c>
      <c r="E62" s="36">
        <v>1732.59</v>
      </c>
      <c r="F62" s="36">
        <v>1732.59</v>
      </c>
    </row>
    <row r="63" spans="2:6" s="37" customFormat="1" ht="34" customHeight="1">
      <c r="B63" s="37" t="s">
        <v>221</v>
      </c>
      <c r="C63" s="35"/>
      <c r="D63" s="36">
        <v>4</v>
      </c>
      <c r="E63" s="36">
        <v>4</v>
      </c>
      <c r="F63" s="36">
        <v>4</v>
      </c>
    </row>
    <row r="64" spans="2:6" s="37" customFormat="1" ht="31" customHeight="1">
      <c r="B64" s="37" t="s">
        <v>221</v>
      </c>
      <c r="C64" s="35"/>
      <c r="D64" s="36">
        <v>2</v>
      </c>
      <c r="E64" s="36">
        <v>2</v>
      </c>
      <c r="F64" s="36">
        <v>2</v>
      </c>
    </row>
    <row r="65" spans="2:6" ht="18" customHeight="1"/>
    <row r="66" spans="2:6" s="37" customFormat="1" ht="18" customHeight="1">
      <c r="B66" s="37" t="s">
        <v>143</v>
      </c>
      <c r="C66" s="35"/>
      <c r="D66" s="36">
        <v>3103.14</v>
      </c>
      <c r="E66" s="36">
        <v>3103.14</v>
      </c>
      <c r="F66" s="36">
        <v>3103.14</v>
      </c>
    </row>
    <row r="67" spans="2:6" s="37" customFormat="1" ht="18" customHeight="1">
      <c r="B67" s="37" t="s">
        <v>222</v>
      </c>
      <c r="C67" s="35"/>
      <c r="D67" s="36">
        <v>3556.4450000000002</v>
      </c>
      <c r="E67" s="36">
        <v>3556.4450000000002</v>
      </c>
      <c r="F67" s="36">
        <v>3556.4450000000002</v>
      </c>
    </row>
    <row r="68" spans="2:6" s="37" customFormat="1" ht="18" customHeight="1">
      <c r="B68" s="37" t="s">
        <v>144</v>
      </c>
      <c r="C68" s="35"/>
      <c r="D68" s="36">
        <v>3</v>
      </c>
      <c r="E68" s="36">
        <v>3</v>
      </c>
      <c r="F68" s="36">
        <v>3</v>
      </c>
    </row>
    <row r="69" spans="2:6" s="37" customFormat="1" ht="18" customHeight="1">
      <c r="B69" s="37" t="s">
        <v>144</v>
      </c>
      <c r="C69" s="35"/>
      <c r="D69" s="36">
        <v>1</v>
      </c>
      <c r="E69" s="36">
        <v>1</v>
      </c>
      <c r="F69" s="36">
        <v>1</v>
      </c>
    </row>
    <row r="70" spans="2:6" ht="18" customHeight="1"/>
    <row r="71" spans="2:6" s="37" customFormat="1" ht="18" customHeight="1">
      <c r="B71" s="37" t="s">
        <v>415</v>
      </c>
      <c r="C71" s="35"/>
      <c r="D71" s="36">
        <v>2242.42</v>
      </c>
      <c r="E71" s="36">
        <v>2242.42</v>
      </c>
      <c r="F71" s="36">
        <v>2242.42</v>
      </c>
    </row>
    <row r="72" spans="2:6" s="37" customFormat="1" ht="18" customHeight="1">
      <c r="B72" s="37" t="s">
        <v>416</v>
      </c>
      <c r="C72" s="35"/>
      <c r="D72" s="41">
        <v>2519.9899999999998</v>
      </c>
      <c r="E72" s="41">
        <v>2519.9899999999998</v>
      </c>
      <c r="F72" s="41">
        <v>2519.9899999999998</v>
      </c>
    </row>
    <row r="73" spans="2:6" s="37" customFormat="1" ht="18" customHeight="1">
      <c r="B73" s="37" t="s">
        <v>417</v>
      </c>
      <c r="C73" s="35"/>
      <c r="D73" s="36">
        <v>2</v>
      </c>
      <c r="E73" s="36">
        <v>2</v>
      </c>
      <c r="F73" s="36">
        <v>2</v>
      </c>
    </row>
    <row r="74" spans="2:6" s="37" customFormat="1" ht="18" customHeight="1">
      <c r="B74" s="37" t="s">
        <v>417</v>
      </c>
      <c r="C74" s="35"/>
      <c r="D74" s="36">
        <v>4</v>
      </c>
      <c r="E74" s="36">
        <v>4</v>
      </c>
      <c r="F74" s="36">
        <v>4</v>
      </c>
    </row>
    <row r="75" spans="2:6" ht="18" customHeight="1"/>
    <row r="76" spans="2:6" s="37" customFormat="1" ht="18" customHeight="1">
      <c r="B76" s="42" t="s">
        <v>141</v>
      </c>
      <c r="C76" s="35"/>
      <c r="D76" s="36">
        <v>1835.88</v>
      </c>
      <c r="E76" s="36">
        <v>1835.88</v>
      </c>
      <c r="F76" s="36">
        <v>1835.88</v>
      </c>
    </row>
    <row r="77" spans="2:6" s="37" customFormat="1" ht="18" customHeight="1">
      <c r="B77" s="42" t="s">
        <v>223</v>
      </c>
      <c r="C77" s="35"/>
      <c r="D77" s="36"/>
      <c r="E77" s="36"/>
      <c r="F77" s="36"/>
    </row>
    <row r="78" spans="2:6" s="37" customFormat="1" ht="18" customHeight="1">
      <c r="B78" s="42" t="s">
        <v>142</v>
      </c>
      <c r="C78" s="35"/>
      <c r="D78" s="36">
        <v>2</v>
      </c>
      <c r="E78" s="36">
        <v>2</v>
      </c>
      <c r="F78" s="36">
        <v>2</v>
      </c>
    </row>
    <row r="79" spans="2:6" s="37" customFormat="1" ht="18" customHeight="1">
      <c r="B79" s="42" t="s">
        <v>142</v>
      </c>
      <c r="C79" s="35"/>
      <c r="D79" s="36">
        <v>4</v>
      </c>
      <c r="E79" s="36">
        <v>4</v>
      </c>
      <c r="F79" s="36">
        <v>4</v>
      </c>
    </row>
    <row r="80" spans="2:6" ht="18" customHeight="1"/>
    <row r="81" spans="1:6" s="37" customFormat="1" ht="18" customHeight="1">
      <c r="B81" s="43" t="s">
        <v>224</v>
      </c>
      <c r="C81" s="35"/>
      <c r="D81" s="36">
        <v>0</v>
      </c>
      <c r="E81" s="36">
        <v>0</v>
      </c>
      <c r="F81" s="36">
        <v>0</v>
      </c>
    </row>
    <row r="82" spans="1:6" s="37" customFormat="1" ht="18" customHeight="1">
      <c r="B82" s="43" t="s">
        <v>52</v>
      </c>
      <c r="C82" s="35"/>
      <c r="D82" s="36">
        <v>2</v>
      </c>
      <c r="E82" s="36">
        <v>2</v>
      </c>
      <c r="F82" s="36">
        <v>2</v>
      </c>
    </row>
    <row r="83" spans="1:6" s="37" customFormat="1" ht="18" customHeight="1">
      <c r="B83" s="43" t="s">
        <v>128</v>
      </c>
      <c r="C83" s="35"/>
      <c r="D83" s="36">
        <v>2</v>
      </c>
      <c r="E83" s="36">
        <v>2</v>
      </c>
      <c r="F83" s="36">
        <v>2</v>
      </c>
    </row>
    <row r="84" spans="1:6" ht="18" customHeight="1"/>
    <row r="85" spans="1:6" s="37" customFormat="1" ht="18" customHeight="1">
      <c r="B85" s="17" t="s">
        <v>182</v>
      </c>
      <c r="C85" s="35"/>
      <c r="D85" s="36"/>
      <c r="E85" s="36"/>
      <c r="F85" s="36"/>
    </row>
    <row r="86" spans="1:6" s="37" customFormat="1" ht="29" customHeight="1">
      <c r="B86" s="37" t="s">
        <v>225</v>
      </c>
      <c r="C86" s="35"/>
      <c r="D86" s="36">
        <v>426.14</v>
      </c>
      <c r="E86" s="36">
        <v>426.14</v>
      </c>
      <c r="F86" s="36">
        <v>426.14</v>
      </c>
    </row>
    <row r="87" spans="1:6" ht="18" customHeight="1"/>
    <row r="88" spans="1:6" s="37" customFormat="1" ht="44" customHeight="1">
      <c r="A88" s="37">
        <v>1</v>
      </c>
      <c r="B88" s="17" t="s">
        <v>226</v>
      </c>
      <c r="C88" s="35"/>
      <c r="D88" s="36"/>
      <c r="E88" s="36"/>
      <c r="F88" s="36"/>
    </row>
    <row r="89" spans="1:6" s="37" customFormat="1" ht="33" customHeight="1">
      <c r="B89" s="37" t="s">
        <v>147</v>
      </c>
      <c r="C89" s="35"/>
      <c r="D89" s="36">
        <v>234</v>
      </c>
      <c r="E89" s="36">
        <v>234</v>
      </c>
      <c r="F89" s="36">
        <v>234</v>
      </c>
    </row>
    <row r="90" spans="1:6" s="37" customFormat="1" ht="33" customHeight="1">
      <c r="B90" s="37" t="s">
        <v>133</v>
      </c>
      <c r="C90" s="35"/>
      <c r="D90" s="36">
        <v>0.57999999999999996</v>
      </c>
      <c r="E90" s="36">
        <v>0.57999999999999996</v>
      </c>
      <c r="F90" s="36">
        <v>0.57999999999999996</v>
      </c>
    </row>
    <row r="91" spans="1:6" s="37" customFormat="1" ht="21" customHeight="1">
      <c r="B91" s="37" t="s">
        <v>134</v>
      </c>
      <c r="C91" s="35"/>
      <c r="D91" s="36">
        <v>0.42</v>
      </c>
      <c r="E91" s="36">
        <v>0.42</v>
      </c>
      <c r="F91" s="36">
        <v>0.42</v>
      </c>
    </row>
    <row r="92" spans="1:6" s="44" customFormat="1" ht="37" customHeight="1">
      <c r="B92" s="44" t="s">
        <v>395</v>
      </c>
      <c r="C92" s="45"/>
      <c r="D92" s="46">
        <f>D89*D91</f>
        <v>98.28</v>
      </c>
      <c r="E92" s="46">
        <f t="shared" ref="E92:F92" si="2">E89*E91</f>
        <v>98.28</v>
      </c>
      <c r="F92" s="46">
        <f t="shared" si="2"/>
        <v>98.28</v>
      </c>
    </row>
    <row r="93" spans="1:6" s="44" customFormat="1" ht="30" customHeight="1">
      <c r="B93" s="44" t="s">
        <v>396</v>
      </c>
      <c r="C93" s="47"/>
      <c r="D93" s="46">
        <f>D89*(D91)/D7*100</f>
        <v>1.4364220988015199</v>
      </c>
      <c r="E93" s="46">
        <f>E89*(E91)/E7*100</f>
        <v>1.4364220988015199</v>
      </c>
      <c r="F93" s="46">
        <f>F89*(F91)/F7*100</f>
        <v>1.4364220988015199</v>
      </c>
    </row>
    <row r="94" spans="1:6" s="37" customFormat="1" ht="18" customHeight="1">
      <c r="B94" s="37" t="s">
        <v>18</v>
      </c>
      <c r="C94" s="35"/>
      <c r="D94" s="36">
        <f>D92*D22</f>
        <v>2879.6040000000003</v>
      </c>
      <c r="E94" s="36">
        <f>E92*E22</f>
        <v>2879.6040000000003</v>
      </c>
      <c r="F94" s="36">
        <f>F92*F22</f>
        <v>2879.6040000000003</v>
      </c>
    </row>
    <row r="95" spans="1:6" s="37" customFormat="1" ht="18" customHeight="1">
      <c r="B95" s="37" t="s">
        <v>19</v>
      </c>
      <c r="C95" s="35"/>
      <c r="D95" s="36">
        <f>D94/D23</f>
        <v>575.9208000000001</v>
      </c>
      <c r="E95" s="36">
        <f>E94/E23</f>
        <v>575.9208000000001</v>
      </c>
      <c r="F95" s="36">
        <f>F94/F23</f>
        <v>575.9208000000001</v>
      </c>
    </row>
    <row r="96" spans="1:6" ht="18" customHeight="1"/>
    <row r="97" spans="1:6" s="37" customFormat="1" ht="69" customHeight="1">
      <c r="A97" s="37">
        <v>2</v>
      </c>
      <c r="B97" s="17" t="s">
        <v>148</v>
      </c>
      <c r="C97" s="35"/>
      <c r="D97" s="36"/>
      <c r="E97" s="36"/>
      <c r="F97" s="36"/>
    </row>
    <row r="98" spans="1:6" s="37" customFormat="1" ht="18" customHeight="1">
      <c r="B98" s="37" t="s">
        <v>33</v>
      </c>
      <c r="C98" s="35"/>
      <c r="D98" s="36">
        <v>234</v>
      </c>
      <c r="E98" s="36">
        <v>234</v>
      </c>
      <c r="F98" s="36">
        <v>234</v>
      </c>
    </row>
    <row r="99" spans="1:6" s="37" customFormat="1" ht="33" customHeight="1">
      <c r="B99" s="37" t="s">
        <v>135</v>
      </c>
      <c r="C99" s="35"/>
      <c r="D99" s="36">
        <f>D98*(D91)</f>
        <v>98.28</v>
      </c>
      <c r="E99" s="36">
        <f t="shared" ref="E99:F99" si="3">E98*(E91)</f>
        <v>98.28</v>
      </c>
      <c r="F99" s="36">
        <f t="shared" si="3"/>
        <v>98.28</v>
      </c>
    </row>
    <row r="100" spans="1:6" s="37" customFormat="1" ht="33" customHeight="1">
      <c r="B100" s="37" t="s">
        <v>136</v>
      </c>
      <c r="C100" s="35"/>
      <c r="D100" s="36">
        <f>D99/D7*100</f>
        <v>1.4364220988015199</v>
      </c>
      <c r="E100" s="36">
        <f>E99/E7*100</f>
        <v>1.4364220988015199</v>
      </c>
      <c r="F100" s="36">
        <f>F99/F7*100</f>
        <v>1.4364220988015199</v>
      </c>
    </row>
    <row r="101" spans="1:6" ht="26" customHeight="1"/>
    <row r="102" spans="1:6" s="37" customFormat="1" ht="51" customHeight="1">
      <c r="A102" s="37">
        <v>3</v>
      </c>
      <c r="B102" s="17" t="s">
        <v>227</v>
      </c>
      <c r="C102" s="35"/>
      <c r="D102" s="36"/>
      <c r="E102" s="36"/>
      <c r="F102" s="36"/>
    </row>
    <row r="103" spans="1:6" s="37" customFormat="1" ht="33" customHeight="1">
      <c r="B103" s="37" t="s">
        <v>228</v>
      </c>
      <c r="C103" s="35"/>
      <c r="D103" s="36">
        <v>2.46</v>
      </c>
      <c r="E103" s="36">
        <v>2.46</v>
      </c>
      <c r="F103" s="36">
        <v>2.46</v>
      </c>
    </row>
    <row r="104" spans="1:6" s="37" customFormat="1" ht="33" customHeight="1">
      <c r="B104" s="37" t="s">
        <v>53</v>
      </c>
      <c r="C104" s="35"/>
      <c r="D104" s="36">
        <f>D103/D7*100</f>
        <v>3.5954399298450741E-2</v>
      </c>
      <c r="E104" s="36">
        <f>E103/E7*100</f>
        <v>3.5954399298450741E-2</v>
      </c>
      <c r="F104" s="36">
        <f>F103/F7*100</f>
        <v>3.5954399298450741E-2</v>
      </c>
    </row>
    <row r="105" spans="1:6" s="37" customFormat="1" ht="33" customHeight="1">
      <c r="B105" s="37" t="s">
        <v>133</v>
      </c>
      <c r="C105" s="35"/>
      <c r="D105" s="36">
        <v>0.57999999999999996</v>
      </c>
      <c r="E105" s="36">
        <v>0.57999999999999996</v>
      </c>
      <c r="F105" s="36">
        <v>0.57999999999999996</v>
      </c>
    </row>
    <row r="106" spans="1:6" s="37" customFormat="1" ht="21" customHeight="1">
      <c r="B106" s="37" t="s">
        <v>134</v>
      </c>
      <c r="C106" s="35"/>
      <c r="D106" s="36">
        <v>0.42</v>
      </c>
      <c r="E106" s="36">
        <v>0.42</v>
      </c>
      <c r="F106" s="36">
        <v>0.42</v>
      </c>
    </row>
    <row r="107" spans="1:6" s="37" customFormat="1" ht="33" customHeight="1">
      <c r="B107" s="44" t="s">
        <v>397</v>
      </c>
      <c r="C107" s="45"/>
      <c r="D107" s="46">
        <f>D103*D106</f>
        <v>1.0331999999999999</v>
      </c>
      <c r="E107" s="46">
        <f t="shared" ref="E107:F107" si="4">E103*E106</f>
        <v>1.0331999999999999</v>
      </c>
      <c r="F107" s="46">
        <f t="shared" si="4"/>
        <v>1.0331999999999999</v>
      </c>
    </row>
    <row r="108" spans="1:6" s="37" customFormat="1" ht="33" customHeight="1">
      <c r="B108" s="44" t="s">
        <v>396</v>
      </c>
      <c r="C108" s="45"/>
      <c r="D108" s="46">
        <f>D107/D86*100</f>
        <v>0.24245553104613507</v>
      </c>
      <c r="E108" s="46">
        <f t="shared" ref="E108:F108" si="5">E107/E86*100</f>
        <v>0.24245553104613507</v>
      </c>
      <c r="F108" s="46">
        <f t="shared" si="5"/>
        <v>0.24245553104613507</v>
      </c>
    </row>
    <row r="109" spans="1:6" s="37" customFormat="1" ht="21" customHeight="1">
      <c r="B109" s="37" t="s">
        <v>18</v>
      </c>
      <c r="C109" s="35"/>
      <c r="D109" s="36">
        <f>D107*D22</f>
        <v>30.272759999999998</v>
      </c>
      <c r="E109" s="36">
        <f>E107*E22</f>
        <v>30.272759999999998</v>
      </c>
      <c r="F109" s="36">
        <f>F107*F22</f>
        <v>30.272759999999998</v>
      </c>
    </row>
    <row r="110" spans="1:6" s="37" customFormat="1" ht="21" customHeight="1">
      <c r="B110" s="37" t="s">
        <v>19</v>
      </c>
      <c r="C110" s="35"/>
      <c r="D110" s="36">
        <f>D109/D23</f>
        <v>6.0545519999999993</v>
      </c>
      <c r="E110" s="36">
        <f>E109/E23</f>
        <v>6.0545519999999993</v>
      </c>
      <c r="F110" s="36">
        <f>F109/F23</f>
        <v>6.0545519999999993</v>
      </c>
    </row>
    <row r="111" spans="1:6" ht="21" customHeight="1"/>
    <row r="112" spans="1:6" s="37" customFormat="1" ht="56" customHeight="1">
      <c r="B112" s="17" t="s">
        <v>229</v>
      </c>
      <c r="C112" s="35"/>
      <c r="D112" s="36" t="s">
        <v>69</v>
      </c>
      <c r="E112" s="36"/>
      <c r="F112" s="36"/>
    </row>
    <row r="113" spans="1:6" s="37" customFormat="1" ht="21" customHeight="1">
      <c r="B113" s="37" t="s">
        <v>230</v>
      </c>
      <c r="C113" s="35"/>
      <c r="D113" s="36">
        <f>D107</f>
        <v>1.0331999999999999</v>
      </c>
      <c r="E113" s="36"/>
      <c r="F113" s="36"/>
    </row>
    <row r="114" spans="1:6" s="37" customFormat="1" ht="37" customHeight="1">
      <c r="B114" s="37" t="s">
        <v>231</v>
      </c>
      <c r="C114" s="35"/>
      <c r="D114" s="36">
        <f>D126</f>
        <v>99.539999999999992</v>
      </c>
      <c r="E114" s="36"/>
      <c r="F114" s="36"/>
    </row>
    <row r="115" spans="1:6" s="37" customFormat="1" ht="36" customHeight="1">
      <c r="B115" s="37" t="s">
        <v>90</v>
      </c>
      <c r="C115" s="35"/>
      <c r="D115" s="36">
        <f>D114-D113</f>
        <v>98.506799999999998</v>
      </c>
      <c r="E115" s="36"/>
      <c r="F115" s="36"/>
    </row>
    <row r="116" spans="1:6" s="37" customFormat="1" ht="36" customHeight="1">
      <c r="B116" s="37" t="s">
        <v>232</v>
      </c>
      <c r="C116" s="35"/>
      <c r="D116" s="36">
        <f>D113/D114*100</f>
        <v>1.0379746835443038</v>
      </c>
      <c r="E116" s="36"/>
      <c r="F116" s="36"/>
    </row>
    <row r="117" spans="1:6" ht="36" customHeight="1"/>
    <row r="118" spans="1:6" s="37" customFormat="1" ht="36" customHeight="1">
      <c r="B118" s="17" t="s">
        <v>233</v>
      </c>
      <c r="C118" s="35"/>
      <c r="D118" s="36"/>
      <c r="E118" s="36"/>
      <c r="F118" s="36"/>
    </row>
    <row r="119" spans="1:6" s="37" customFormat="1" ht="36" customHeight="1">
      <c r="B119" s="37" t="s">
        <v>75</v>
      </c>
      <c r="C119" s="35"/>
      <c r="D119" s="36">
        <f>D113*D22</f>
        <v>30.272759999999998</v>
      </c>
      <c r="E119" s="36"/>
      <c r="F119" s="36"/>
    </row>
    <row r="120" spans="1:6" s="37" customFormat="1" ht="36" customHeight="1">
      <c r="B120" s="37" t="s">
        <v>77</v>
      </c>
      <c r="C120" s="35"/>
      <c r="D120" s="36">
        <f>D119/D23</f>
        <v>6.0545519999999993</v>
      </c>
      <c r="E120" s="36"/>
      <c r="F120" s="36"/>
    </row>
    <row r="121" spans="1:6" ht="21" customHeight="1"/>
    <row r="122" spans="1:6" s="37" customFormat="1" ht="40" customHeight="1">
      <c r="A122" s="37">
        <v>4</v>
      </c>
      <c r="B122" s="17" t="s">
        <v>234</v>
      </c>
      <c r="C122" s="35"/>
      <c r="E122" s="36"/>
      <c r="F122" s="36"/>
    </row>
    <row r="123" spans="1:6" s="37" customFormat="1" ht="26" customHeight="1">
      <c r="B123" s="37" t="s">
        <v>235</v>
      </c>
      <c r="C123" s="48"/>
      <c r="D123" s="36">
        <v>237</v>
      </c>
      <c r="E123" s="36">
        <v>237</v>
      </c>
      <c r="F123" s="36">
        <v>237</v>
      </c>
    </row>
    <row r="124" spans="1:6" s="37" customFormat="1" ht="33" customHeight="1">
      <c r="B124" s="37" t="s">
        <v>133</v>
      </c>
      <c r="C124" s="35"/>
      <c r="D124" s="36">
        <v>0.57999999999999996</v>
      </c>
      <c r="E124" s="36">
        <v>0.57999999999999996</v>
      </c>
      <c r="F124" s="36">
        <v>0.57999999999999996</v>
      </c>
    </row>
    <row r="125" spans="1:6" s="37" customFormat="1" ht="28" customHeight="1">
      <c r="B125" s="37" t="s">
        <v>134</v>
      </c>
      <c r="C125" s="35"/>
      <c r="D125" s="36">
        <v>0.42</v>
      </c>
      <c r="E125" s="36">
        <v>0.42</v>
      </c>
      <c r="F125" s="36">
        <v>0.42</v>
      </c>
    </row>
    <row r="126" spans="1:6" s="37" customFormat="1" ht="33" customHeight="1">
      <c r="B126" s="44" t="s">
        <v>397</v>
      </c>
      <c r="C126" s="45"/>
      <c r="D126" s="46">
        <f>D123*D125</f>
        <v>99.539999999999992</v>
      </c>
      <c r="E126" s="46">
        <f t="shared" ref="E126:F126" si="6">E123*E125</f>
        <v>99.539999999999992</v>
      </c>
      <c r="F126" s="46">
        <f t="shared" si="6"/>
        <v>99.539999999999992</v>
      </c>
    </row>
    <row r="127" spans="1:6" s="37" customFormat="1" ht="33" customHeight="1">
      <c r="B127" s="44" t="s">
        <v>396</v>
      </c>
      <c r="C127" s="45"/>
      <c r="D127" s="46">
        <f>D123*(D125)/D7*100</f>
        <v>1.4548377667348729</v>
      </c>
      <c r="E127" s="46">
        <f>E123*(E125)/E7*100</f>
        <v>1.4548377667348729</v>
      </c>
      <c r="F127" s="46">
        <f>F123*(F125)/F7*100</f>
        <v>1.4548377667348729</v>
      </c>
    </row>
    <row r="128" spans="1:6" s="37" customFormat="1" ht="28" customHeight="1">
      <c r="B128" s="37" t="s">
        <v>18</v>
      </c>
      <c r="C128" s="35"/>
      <c r="D128" s="36">
        <f>D126*D22</f>
        <v>2916.5219999999999</v>
      </c>
      <c r="E128" s="36">
        <f>E126*E22</f>
        <v>2916.5219999999999</v>
      </c>
      <c r="F128" s="36">
        <f>F126*F22</f>
        <v>2916.5219999999999</v>
      </c>
    </row>
    <row r="129" spans="2:6" s="37" customFormat="1" ht="20" customHeight="1">
      <c r="B129" s="37" t="s">
        <v>19</v>
      </c>
      <c r="C129" s="35"/>
      <c r="D129" s="36">
        <f>D128/D23</f>
        <v>583.30439999999999</v>
      </c>
      <c r="E129" s="36">
        <f>E128/E23</f>
        <v>583.30439999999999</v>
      </c>
      <c r="F129" s="36">
        <f>F128/F23</f>
        <v>583.30439999999999</v>
      </c>
    </row>
    <row r="130" spans="2:6" ht="20" customHeight="1"/>
    <row r="131" spans="2:6" s="37" customFormat="1" ht="57" customHeight="1">
      <c r="B131" s="17" t="s">
        <v>236</v>
      </c>
      <c r="C131" s="35"/>
      <c r="D131" s="36"/>
      <c r="E131" s="36"/>
      <c r="F131" s="36"/>
    </row>
    <row r="132" spans="2:6" s="37" customFormat="1" ht="20" customHeight="1">
      <c r="B132" s="37" t="s">
        <v>33</v>
      </c>
      <c r="C132" s="35"/>
      <c r="D132" s="36">
        <v>237</v>
      </c>
      <c r="E132" s="36"/>
      <c r="F132" s="36"/>
    </row>
    <row r="133" spans="2:6" s="37" customFormat="1" ht="30" customHeight="1">
      <c r="B133" s="37" t="s">
        <v>135</v>
      </c>
      <c r="C133" s="35"/>
      <c r="D133" s="36">
        <f>D132*(D125)</f>
        <v>99.539999999999992</v>
      </c>
      <c r="E133" s="36"/>
      <c r="F133" s="36"/>
    </row>
    <row r="134" spans="2:6" s="37" customFormat="1" ht="33" customHeight="1">
      <c r="B134" s="37" t="s">
        <v>136</v>
      </c>
      <c r="C134" s="35"/>
      <c r="D134" s="36">
        <f>D133/D7*100</f>
        <v>1.4548377667348729</v>
      </c>
      <c r="E134" s="36"/>
      <c r="F134" s="36"/>
    </row>
    <row r="135" spans="2:6" ht="33" customHeight="1"/>
    <row r="136" spans="2:6" s="37" customFormat="1" ht="33" customHeight="1">
      <c r="B136" s="17" t="s">
        <v>70</v>
      </c>
      <c r="C136" s="35"/>
      <c r="D136" s="36"/>
      <c r="E136" s="36"/>
      <c r="F136" s="36"/>
    </row>
    <row r="137" spans="2:6" s="37" customFormat="1" ht="47" customHeight="1">
      <c r="B137" s="37" t="s">
        <v>237</v>
      </c>
      <c r="C137" s="35"/>
      <c r="D137" s="36">
        <v>159</v>
      </c>
      <c r="E137" s="36">
        <v>159</v>
      </c>
      <c r="F137" s="36">
        <v>159</v>
      </c>
    </row>
    <row r="138" spans="2:6" s="37" customFormat="1" ht="33" customHeight="1">
      <c r="B138" s="37" t="s">
        <v>238</v>
      </c>
      <c r="C138" s="35"/>
      <c r="D138" s="36">
        <f>D62</f>
        <v>1732.59</v>
      </c>
      <c r="E138" s="36">
        <f>E62</f>
        <v>1732.59</v>
      </c>
      <c r="F138" s="36">
        <f>F62</f>
        <v>1732.59</v>
      </c>
    </row>
    <row r="139" spans="2:6" s="37" customFormat="1" ht="33" customHeight="1">
      <c r="B139" s="37" t="s">
        <v>72</v>
      </c>
      <c r="C139" s="35"/>
      <c r="D139" s="36">
        <f>D138-D137</f>
        <v>1573.59</v>
      </c>
      <c r="E139" s="36">
        <f>E138-E137</f>
        <v>1573.59</v>
      </c>
      <c r="F139" s="36">
        <f>F138-F137</f>
        <v>1573.59</v>
      </c>
    </row>
    <row r="140" spans="2:6" s="37" customFormat="1" ht="40" customHeight="1">
      <c r="B140" s="37" t="s">
        <v>71</v>
      </c>
      <c r="C140" s="35"/>
      <c r="D140" s="36">
        <f>D137/D138*100</f>
        <v>9.1770124495697196</v>
      </c>
      <c r="E140" s="36">
        <f>E137/E138*100</f>
        <v>9.1770124495697196</v>
      </c>
      <c r="F140" s="36">
        <f>F137/F138*100</f>
        <v>9.1770124495697196</v>
      </c>
    </row>
    <row r="141" spans="2:6" ht="40" customHeight="1"/>
    <row r="142" spans="2:6" s="37" customFormat="1" ht="40" customHeight="1">
      <c r="B142" s="17" t="s">
        <v>431</v>
      </c>
      <c r="C142" s="35"/>
      <c r="D142" s="36"/>
      <c r="E142" s="36"/>
      <c r="F142" s="36"/>
    </row>
    <row r="143" spans="2:6" s="37" customFormat="1" ht="40" customHeight="1">
      <c r="B143" s="37" t="s">
        <v>73</v>
      </c>
      <c r="C143" s="35"/>
      <c r="D143" s="36">
        <v>161</v>
      </c>
      <c r="E143" s="36"/>
      <c r="F143" s="36"/>
    </row>
    <row r="144" spans="2:6" s="37" customFormat="1" ht="40" customHeight="1">
      <c r="B144" s="37" t="s">
        <v>74</v>
      </c>
      <c r="C144" s="35"/>
      <c r="D144" s="36">
        <v>2021.17</v>
      </c>
      <c r="E144" s="36"/>
      <c r="F144" s="36"/>
    </row>
    <row r="145" spans="2:6" s="37" customFormat="1" ht="40" customHeight="1">
      <c r="B145" s="37" t="s">
        <v>72</v>
      </c>
      <c r="C145" s="35"/>
      <c r="D145" s="36">
        <f>D144-D143</f>
        <v>1860.17</v>
      </c>
      <c r="E145" s="36"/>
      <c r="F145" s="36"/>
    </row>
    <row r="146" spans="2:6" s="37" customFormat="1" ht="40" customHeight="1">
      <c r="B146" s="37" t="s">
        <v>71</v>
      </c>
      <c r="C146" s="35"/>
      <c r="D146" s="36">
        <f>D143/D144*100</f>
        <v>7.9656832428741762</v>
      </c>
      <c r="E146" s="36"/>
      <c r="F146" s="36"/>
    </row>
    <row r="147" spans="2:6" s="37" customFormat="1" ht="40" customHeight="1">
      <c r="C147" s="35"/>
      <c r="D147" s="36"/>
      <c r="E147" s="36"/>
      <c r="F147" s="36"/>
    </row>
    <row r="148" spans="2:6" s="37" customFormat="1" ht="40" customHeight="1">
      <c r="B148" s="17" t="s">
        <v>79</v>
      </c>
      <c r="C148" s="35"/>
      <c r="D148" s="36"/>
      <c r="E148" s="36"/>
      <c r="F148" s="36"/>
    </row>
    <row r="149" spans="2:6" s="37" customFormat="1" ht="40" customHeight="1">
      <c r="B149" s="37" t="s">
        <v>166</v>
      </c>
      <c r="D149" s="27">
        <v>1634.82</v>
      </c>
      <c r="E149" s="49"/>
      <c r="F149" s="27"/>
    </row>
    <row r="150" spans="2:6" s="37" customFormat="1" ht="40" customHeight="1">
      <c r="B150" s="37" t="s">
        <v>167</v>
      </c>
      <c r="D150" s="27">
        <v>3556.45</v>
      </c>
      <c r="E150" s="49"/>
      <c r="F150" s="27"/>
    </row>
    <row r="151" spans="2:6" s="37" customFormat="1" ht="40" customHeight="1">
      <c r="B151" s="37" t="s">
        <v>168</v>
      </c>
      <c r="D151" s="50">
        <f>D149*100/D150</f>
        <v>45.967748738208044</v>
      </c>
      <c r="E151" s="49"/>
      <c r="F151" s="36"/>
    </row>
    <row r="152" spans="2:6" s="37" customFormat="1" ht="40" customHeight="1">
      <c r="B152" s="37" t="s">
        <v>82</v>
      </c>
      <c r="D152" s="50">
        <f>' Scenarios All'!D420/D149*100</f>
        <v>10.328938965757697</v>
      </c>
      <c r="E152" s="49"/>
      <c r="F152" s="50"/>
    </row>
    <row r="153" spans="2:6" s="37" customFormat="1" ht="40" customHeight="1">
      <c r="C153" s="35"/>
      <c r="D153" s="36"/>
      <c r="E153" s="36"/>
      <c r="F153" s="36"/>
    </row>
    <row r="154" spans="2:6" s="37" customFormat="1" ht="40" customHeight="1">
      <c r="B154" s="37" t="s">
        <v>418</v>
      </c>
      <c r="D154" s="27">
        <v>1198.99</v>
      </c>
      <c r="E154" s="36"/>
      <c r="F154" s="36"/>
    </row>
    <row r="155" spans="2:6" s="37" customFormat="1" ht="40" customHeight="1">
      <c r="B155" s="37" t="s">
        <v>419</v>
      </c>
      <c r="D155" s="27">
        <v>2519.9899999999998</v>
      </c>
      <c r="E155" s="36"/>
      <c r="F155" s="36"/>
    </row>
    <row r="156" spans="2:6" s="37" customFormat="1" ht="40" customHeight="1">
      <c r="B156" s="37" t="s">
        <v>420</v>
      </c>
      <c r="D156" s="50">
        <f>D154*100/D155</f>
        <v>47.579157060147068</v>
      </c>
      <c r="E156" s="36"/>
      <c r="F156" s="36"/>
    </row>
    <row r="157" spans="2:6" s="37" customFormat="1" ht="40" customHeight="1">
      <c r="B157" s="37" t="s">
        <v>82</v>
      </c>
      <c r="D157" s="51">
        <f>' Scenarios All'!D470/D154*100</f>
        <v>14.298467877129919</v>
      </c>
      <c r="E157" s="36"/>
      <c r="F157" s="36"/>
    </row>
    <row r="158" spans="2:6" s="37" customFormat="1" ht="40" customHeight="1">
      <c r="C158" s="35"/>
      <c r="D158" s="50"/>
      <c r="E158" s="36"/>
      <c r="F158" s="36"/>
    </row>
    <row r="159" spans="2:6" s="37" customFormat="1" ht="40" customHeight="1">
      <c r="B159" s="37" t="s">
        <v>80</v>
      </c>
      <c r="D159" s="27">
        <v>1139.3599999999999</v>
      </c>
      <c r="E159" s="36"/>
      <c r="F159" s="36"/>
    </row>
    <row r="160" spans="2:6" s="37" customFormat="1" ht="40" customHeight="1">
      <c r="B160" s="37" t="s">
        <v>81</v>
      </c>
      <c r="D160" s="27">
        <v>2021.17</v>
      </c>
      <c r="E160" s="36"/>
      <c r="F160" s="36"/>
    </row>
    <row r="161" spans="2:6" s="37" customFormat="1" ht="40" customHeight="1">
      <c r="B161" s="37" t="s">
        <v>172</v>
      </c>
      <c r="D161" s="50">
        <f>D159*100/D160</f>
        <v>56.371309686963485</v>
      </c>
      <c r="E161" s="36"/>
      <c r="F161" s="36"/>
    </row>
    <row r="162" spans="2:6" s="37" customFormat="1" ht="40" customHeight="1">
      <c r="B162" s="37" t="s">
        <v>82</v>
      </c>
      <c r="D162" s="50">
        <f>' Scenarios All'!D401/D159*100</f>
        <v>12.939211487150681</v>
      </c>
      <c r="E162" s="36"/>
      <c r="F162" s="36"/>
    </row>
    <row r="163" spans="2:6" s="37" customFormat="1" ht="40" customHeight="1">
      <c r="C163" s="35"/>
      <c r="D163" s="50"/>
      <c r="E163" s="36"/>
      <c r="F163" s="36"/>
    </row>
    <row r="164" spans="2:6" s="37" customFormat="1" ht="40" customHeight="1">
      <c r="B164" s="37" t="s">
        <v>183</v>
      </c>
      <c r="D164" s="27">
        <v>1118.27</v>
      </c>
      <c r="E164" s="36"/>
      <c r="F164" s="36"/>
    </row>
    <row r="165" spans="2:6" s="37" customFormat="1" ht="40" customHeight="1">
      <c r="B165" s="37" t="s">
        <v>184</v>
      </c>
      <c r="D165" s="27">
        <v>2119</v>
      </c>
      <c r="E165" s="36"/>
      <c r="F165" s="36"/>
    </row>
    <row r="166" spans="2:6" s="37" customFormat="1" ht="40" customHeight="1">
      <c r="B166" s="37" t="s">
        <v>185</v>
      </c>
      <c r="D166" s="50">
        <f>D164*100/D165</f>
        <v>52.773478055686645</v>
      </c>
      <c r="E166" s="36"/>
      <c r="F166" s="36"/>
    </row>
    <row r="167" spans="2:6" s="37" customFormat="1" ht="40" customHeight="1">
      <c r="B167" s="37" t="s">
        <v>82</v>
      </c>
      <c r="D167" s="50">
        <f>' Scenarios All'!D489/D164*100</f>
        <v>14.025700412243914</v>
      </c>
      <c r="E167" s="36"/>
      <c r="F167" s="36"/>
    </row>
    <row r="168" spans="2:6" s="37" customFormat="1" ht="40" customHeight="1">
      <c r="C168" s="35"/>
      <c r="D168" s="50"/>
      <c r="E168" s="36"/>
      <c r="F168" s="36"/>
    </row>
    <row r="169" spans="2:6" ht="25" customHeight="1"/>
    <row r="170" spans="2:6" s="37" customFormat="1" ht="33" customHeight="1">
      <c r="B170" s="17" t="s">
        <v>189</v>
      </c>
      <c r="C170" s="35"/>
      <c r="D170" s="36"/>
      <c r="E170" s="36"/>
      <c r="F170" s="36"/>
    </row>
    <row r="171" spans="2:6" s="37" customFormat="1" ht="34" customHeight="1">
      <c r="B171" s="37" t="s">
        <v>35</v>
      </c>
      <c r="C171" s="52"/>
      <c r="D171" s="36">
        <v>3807</v>
      </c>
      <c r="E171" s="36">
        <f t="shared" ref="E171:E175" si="7">D171</f>
        <v>3807</v>
      </c>
      <c r="F171" s="36">
        <f t="shared" ref="F171:F175" si="8">D171</f>
        <v>3807</v>
      </c>
    </row>
    <row r="172" spans="2:6" s="37" customFormat="1" ht="33" customHeight="1">
      <c r="B172" s="37" t="s">
        <v>103</v>
      </c>
      <c r="C172" s="52"/>
      <c r="D172" s="36">
        <f>D171/D25</f>
        <v>38.454545454545453</v>
      </c>
      <c r="E172" s="36">
        <f t="shared" si="7"/>
        <v>38.454545454545453</v>
      </c>
      <c r="F172" s="36">
        <f t="shared" si="8"/>
        <v>38.454545454545453</v>
      </c>
    </row>
    <row r="173" spans="2:6" s="37" customFormat="1" ht="29" customHeight="1">
      <c r="B173" s="37" t="s">
        <v>190</v>
      </c>
      <c r="C173" s="35"/>
      <c r="D173" s="36">
        <v>978.95</v>
      </c>
      <c r="E173" s="36">
        <v>978.95</v>
      </c>
      <c r="F173" s="36">
        <v>978.95</v>
      </c>
    </row>
    <row r="174" spans="2:6" s="37" customFormat="1" ht="29" customHeight="1">
      <c r="B174" s="37" t="s">
        <v>191</v>
      </c>
      <c r="C174" s="35"/>
      <c r="D174" s="36">
        <f>D173/D25</f>
        <v>9.8883838383838381</v>
      </c>
      <c r="E174" s="36">
        <f>E173/E25</f>
        <v>9.8883838383838381</v>
      </c>
      <c r="F174" s="36">
        <f>F173/F25</f>
        <v>9.8883838383838381</v>
      </c>
    </row>
    <row r="175" spans="2:6" s="37" customFormat="1" ht="36" customHeight="1">
      <c r="B175" s="37" t="s">
        <v>91</v>
      </c>
      <c r="C175" s="35"/>
      <c r="D175" s="36">
        <f>D171-D173</f>
        <v>2828.05</v>
      </c>
      <c r="E175" s="36">
        <f t="shared" si="7"/>
        <v>2828.05</v>
      </c>
      <c r="F175" s="36">
        <f t="shared" si="8"/>
        <v>2828.05</v>
      </c>
    </row>
    <row r="176" spans="2:6" s="37" customFormat="1" ht="36" customHeight="1">
      <c r="B176" s="37" t="s">
        <v>92</v>
      </c>
      <c r="C176" s="35"/>
      <c r="D176" s="36">
        <f>D175/D25</f>
        <v>28.566161616161619</v>
      </c>
      <c r="E176" s="36">
        <f>E175/E25</f>
        <v>28.566161616161619</v>
      </c>
      <c r="F176" s="36">
        <f>F175/F25</f>
        <v>28.566161616161619</v>
      </c>
    </row>
    <row r="177" spans="2:6" s="37" customFormat="1" ht="36" customHeight="1">
      <c r="C177" s="35"/>
      <c r="D177" s="36"/>
      <c r="E177" s="36"/>
      <c r="F177" s="36"/>
    </row>
    <row r="178" spans="2:6" s="37" customFormat="1" ht="36" customHeight="1">
      <c r="B178" s="17" t="s">
        <v>192</v>
      </c>
      <c r="C178" s="35"/>
      <c r="D178" s="36"/>
      <c r="E178" s="36"/>
      <c r="F178" s="36"/>
    </row>
    <row r="179" spans="2:6" s="37" customFormat="1" ht="53" customHeight="1">
      <c r="B179" s="37" t="s">
        <v>138</v>
      </c>
      <c r="C179" s="35"/>
      <c r="D179" s="53">
        <v>4969</v>
      </c>
      <c r="E179" s="53">
        <v>4969</v>
      </c>
      <c r="F179" s="53">
        <v>4969</v>
      </c>
    </row>
    <row r="180" spans="2:6" s="37" customFormat="1" ht="36" customHeight="1">
      <c r="B180" s="37" t="s">
        <v>103</v>
      </c>
      <c r="C180" s="35"/>
      <c r="D180" s="36">
        <f>D179/D26</f>
        <v>124.22499999999999</v>
      </c>
      <c r="E180" s="36">
        <f>E179/E26</f>
        <v>124.22499999999999</v>
      </c>
      <c r="F180" s="36">
        <f>F179/F26</f>
        <v>124.22499999999999</v>
      </c>
    </row>
    <row r="181" spans="2:6" s="37" customFormat="1" ht="36" customHeight="1">
      <c r="B181" s="37" t="s">
        <v>190</v>
      </c>
      <c r="C181" s="35"/>
      <c r="D181" s="36">
        <v>1277.74</v>
      </c>
      <c r="E181" s="36">
        <v>1277.74</v>
      </c>
      <c r="F181" s="36">
        <v>1277.74</v>
      </c>
    </row>
    <row r="182" spans="2:6" s="37" customFormat="1" ht="36" customHeight="1">
      <c r="B182" s="37" t="s">
        <v>191</v>
      </c>
      <c r="C182" s="35"/>
      <c r="D182" s="36">
        <f>D181/D25</f>
        <v>12.906464646464647</v>
      </c>
      <c r="E182" s="36">
        <f>E181/E25</f>
        <v>12.906464646464647</v>
      </c>
      <c r="F182" s="36">
        <f>F181/F25</f>
        <v>12.906464646464647</v>
      </c>
    </row>
    <row r="183" spans="2:6" s="37" customFormat="1" ht="36" customHeight="1">
      <c r="B183" s="37" t="s">
        <v>91</v>
      </c>
      <c r="C183" s="35"/>
      <c r="D183" s="36">
        <f>D179-D181</f>
        <v>3691.26</v>
      </c>
      <c r="E183" s="36">
        <f t="shared" ref="E183:F183" si="9">E179-E181</f>
        <v>3691.26</v>
      </c>
      <c r="F183" s="36">
        <f t="shared" si="9"/>
        <v>3691.26</v>
      </c>
    </row>
    <row r="184" spans="2:6" s="37" customFormat="1" ht="36" customHeight="1">
      <c r="B184" s="37" t="s">
        <v>92</v>
      </c>
      <c r="C184" s="35"/>
      <c r="D184" s="36">
        <f>D183/D25</f>
        <v>37.285454545454549</v>
      </c>
      <c r="E184" s="36">
        <f>E183/E25</f>
        <v>37.285454545454549</v>
      </c>
      <c r="F184" s="36">
        <f>F183/F25</f>
        <v>37.285454545454549</v>
      </c>
    </row>
    <row r="185" spans="2:6" ht="18" customHeight="1"/>
    <row r="186" spans="2:6" s="22" customFormat="1" ht="17">
      <c r="B186" s="22" t="s">
        <v>45</v>
      </c>
      <c r="C186" s="23"/>
      <c r="D186" s="24"/>
      <c r="E186" s="24"/>
      <c r="F186" s="24"/>
    </row>
    <row r="188" spans="2:6" s="37" customFormat="1" ht="17">
      <c r="B188" s="17" t="s">
        <v>1</v>
      </c>
      <c r="C188" s="35"/>
      <c r="D188" s="18" t="s">
        <v>26</v>
      </c>
      <c r="E188" s="18" t="s">
        <v>27</v>
      </c>
      <c r="F188" s="18" t="s">
        <v>27</v>
      </c>
    </row>
    <row r="189" spans="2:6" s="37" customFormat="1" ht="17">
      <c r="B189" s="37" t="s">
        <v>4</v>
      </c>
      <c r="C189" s="35"/>
      <c r="D189" s="36" t="s">
        <v>2</v>
      </c>
      <c r="E189" s="36" t="s">
        <v>2</v>
      </c>
      <c r="F189" s="36" t="s">
        <v>3</v>
      </c>
    </row>
    <row r="190" spans="2:6" s="37" customFormat="1" ht="17">
      <c r="B190" s="37" t="s">
        <v>5</v>
      </c>
      <c r="C190" s="35"/>
      <c r="D190" s="36" t="s">
        <v>6</v>
      </c>
      <c r="E190" s="36" t="s">
        <v>56</v>
      </c>
      <c r="F190" s="36" t="s">
        <v>86</v>
      </c>
    </row>
    <row r="191" spans="2:6" s="37" customFormat="1" ht="34">
      <c r="B191" s="37" t="s">
        <v>7</v>
      </c>
      <c r="C191" s="35"/>
      <c r="D191" s="36" t="s">
        <v>23</v>
      </c>
      <c r="E191" s="36" t="s">
        <v>24</v>
      </c>
      <c r="F191" s="36" t="s">
        <v>24</v>
      </c>
    </row>
    <row r="192" spans="2:6" s="37" customFormat="1">
      <c r="C192" s="35"/>
      <c r="D192" s="36"/>
      <c r="E192" s="36"/>
      <c r="F192" s="36"/>
    </row>
    <row r="194" spans="1:6" ht="17">
      <c r="A194" s="1" t="s">
        <v>9</v>
      </c>
      <c r="B194" s="1" t="s">
        <v>8</v>
      </c>
    </row>
    <row r="195" spans="1:6" ht="17">
      <c r="A195" s="44">
        <v>1</v>
      </c>
      <c r="B195" s="2" t="s">
        <v>93</v>
      </c>
      <c r="C195" s="54"/>
      <c r="D195" s="55"/>
      <c r="E195" s="55"/>
      <c r="F195" s="55"/>
    </row>
    <row r="196" spans="1:6" ht="31" customHeight="1">
      <c r="A196" s="44"/>
      <c r="B196" s="56" t="s">
        <v>10</v>
      </c>
      <c r="C196" s="54"/>
      <c r="D196" s="55">
        <f>D7</f>
        <v>6842</v>
      </c>
      <c r="E196" s="55">
        <f>E7</f>
        <v>6842</v>
      </c>
      <c r="F196" s="55">
        <f>F7</f>
        <v>6842</v>
      </c>
    </row>
    <row r="197" spans="1:6" ht="34">
      <c r="A197" s="56"/>
      <c r="B197" s="56" t="s">
        <v>117</v>
      </c>
      <c r="C197" s="54"/>
      <c r="D197" s="55">
        <f>D86</f>
        <v>426.14</v>
      </c>
      <c r="E197" s="55">
        <f>E86</f>
        <v>426.14</v>
      </c>
      <c r="F197" s="55">
        <f>F86</f>
        <v>426.14</v>
      </c>
    </row>
    <row r="198" spans="1:6" ht="17">
      <c r="A198" s="56"/>
      <c r="B198" s="56" t="s">
        <v>17</v>
      </c>
      <c r="C198" s="54"/>
      <c r="D198" s="55"/>
      <c r="E198" s="55"/>
      <c r="F198" s="55"/>
    </row>
    <row r="199" spans="1:6" ht="17">
      <c r="A199" s="56"/>
      <c r="B199" s="56" t="s">
        <v>149</v>
      </c>
      <c r="C199" s="54"/>
      <c r="D199" s="55">
        <f t="shared" ref="D199:F200" si="10">D126</f>
        <v>99.539999999999992</v>
      </c>
      <c r="E199" s="55">
        <f t="shared" si="10"/>
        <v>99.539999999999992</v>
      </c>
      <c r="F199" s="55">
        <f t="shared" si="10"/>
        <v>99.539999999999992</v>
      </c>
    </row>
    <row r="200" spans="1:6" ht="17">
      <c r="A200" s="56"/>
      <c r="B200" s="56" t="s">
        <v>123</v>
      </c>
      <c r="C200" s="54"/>
      <c r="D200" s="55">
        <f t="shared" si="10"/>
        <v>1.4548377667348729</v>
      </c>
      <c r="E200" s="55">
        <f t="shared" si="10"/>
        <v>1.4548377667348729</v>
      </c>
      <c r="F200" s="55">
        <f t="shared" si="10"/>
        <v>1.4548377667348729</v>
      </c>
    </row>
    <row r="201" spans="1:6" ht="17">
      <c r="A201" s="56"/>
      <c r="B201" s="56" t="s">
        <v>18</v>
      </c>
      <c r="C201" s="54"/>
      <c r="D201" s="55">
        <f>D94</f>
        <v>2879.6040000000003</v>
      </c>
      <c r="E201" s="55">
        <f>E94</f>
        <v>2879.6040000000003</v>
      </c>
      <c r="F201" s="55">
        <f>F94</f>
        <v>2879.6040000000003</v>
      </c>
    </row>
    <row r="202" spans="1:6" ht="17">
      <c r="A202" s="56"/>
      <c r="B202" s="56" t="s">
        <v>19</v>
      </c>
      <c r="C202" s="54"/>
      <c r="D202" s="55">
        <f>D129</f>
        <v>583.30439999999999</v>
      </c>
      <c r="E202" s="55">
        <f>E129</f>
        <v>583.30439999999999</v>
      </c>
      <c r="F202" s="55">
        <f>F129</f>
        <v>583.30439999999999</v>
      </c>
    </row>
    <row r="203" spans="1:6" ht="17">
      <c r="A203" s="56"/>
      <c r="B203" s="56" t="s">
        <v>25</v>
      </c>
      <c r="C203" s="54"/>
      <c r="D203" s="55">
        <f>D200-D10</f>
        <v>-0.74516223326512732</v>
      </c>
      <c r="E203" s="55">
        <f>E200-E10</f>
        <v>-0.34516223326512718</v>
      </c>
      <c r="F203" s="55">
        <f>F200-F10</f>
        <v>-0.54516223326512714</v>
      </c>
    </row>
    <row r="205" spans="1:6" ht="17">
      <c r="A205" s="44">
        <v>2</v>
      </c>
      <c r="B205" s="3" t="s">
        <v>118</v>
      </c>
      <c r="C205" s="57"/>
      <c r="D205" s="58"/>
      <c r="E205" s="58"/>
      <c r="F205" s="58"/>
    </row>
    <row r="206" spans="1:6" ht="35" customHeight="1">
      <c r="A206" s="44"/>
      <c r="B206" s="4" t="s">
        <v>150</v>
      </c>
      <c r="C206" s="57"/>
      <c r="D206" s="58">
        <f>D86*D30</f>
        <v>0</v>
      </c>
      <c r="E206" s="58">
        <f>E86*E30</f>
        <v>0</v>
      </c>
      <c r="F206" s="58">
        <f>F86*F30</f>
        <v>0</v>
      </c>
    </row>
    <row r="207" spans="1:6" ht="17">
      <c r="A207" s="59"/>
      <c r="B207" s="59" t="s">
        <v>21</v>
      </c>
      <c r="C207" s="57"/>
      <c r="D207" s="58">
        <f>D92+D206</f>
        <v>98.28</v>
      </c>
      <c r="E207" s="58">
        <f>E92+E206</f>
        <v>98.28</v>
      </c>
      <c r="F207" s="58">
        <f>F92+F206</f>
        <v>98.28</v>
      </c>
    </row>
    <row r="208" spans="1:6" ht="17">
      <c r="A208" s="59"/>
      <c r="B208" s="59" t="s">
        <v>12</v>
      </c>
      <c r="C208" s="60"/>
      <c r="D208" s="58">
        <f>D207/D7*100</f>
        <v>1.4364220988015199</v>
      </c>
      <c r="E208" s="58">
        <f>E207/E7*100</f>
        <v>1.4364220988015199</v>
      </c>
      <c r="F208" s="58">
        <f>F207/F7*100</f>
        <v>1.4364220988015199</v>
      </c>
    </row>
    <row r="209" spans="1:6" ht="17">
      <c r="A209" s="59"/>
      <c r="B209" s="59" t="s">
        <v>13</v>
      </c>
      <c r="C209" s="57"/>
      <c r="D209" s="58">
        <f>D207*D22</f>
        <v>2879.6040000000003</v>
      </c>
      <c r="E209" s="58">
        <f>E207*E22</f>
        <v>2879.6040000000003</v>
      </c>
      <c r="F209" s="58">
        <f>F207*F22</f>
        <v>2879.6040000000003</v>
      </c>
    </row>
    <row r="210" spans="1:6" ht="17">
      <c r="A210" s="59"/>
      <c r="B210" s="59" t="s">
        <v>151</v>
      </c>
      <c r="C210" s="57"/>
      <c r="D210" s="58">
        <f>D209/D23</f>
        <v>575.9208000000001</v>
      </c>
      <c r="E210" s="58">
        <f>E209/E23</f>
        <v>575.9208000000001</v>
      </c>
      <c r="F210" s="58">
        <f>F209/F23</f>
        <v>575.9208000000001</v>
      </c>
    </row>
    <row r="211" spans="1:6" ht="34" customHeight="1">
      <c r="A211" s="59"/>
      <c r="B211" s="59" t="s">
        <v>25</v>
      </c>
      <c r="C211" s="57"/>
      <c r="D211" s="58">
        <f>D208-D10</f>
        <v>-0.76357790119848024</v>
      </c>
      <c r="E211" s="58">
        <f>E208-E10</f>
        <v>-0.3635779011984801</v>
      </c>
      <c r="F211" s="58">
        <f>F208-F10</f>
        <v>-0.56357790119848006</v>
      </c>
    </row>
    <row r="212" spans="1:6" ht="34" customHeight="1">
      <c r="A212" s="59"/>
      <c r="B212" s="59"/>
      <c r="C212" s="57"/>
      <c r="D212" s="58"/>
      <c r="E212" s="58"/>
      <c r="F212" s="58"/>
    </row>
    <row r="213" spans="1:6" ht="34">
      <c r="A213" s="59"/>
      <c r="B213" s="4" t="s">
        <v>152</v>
      </c>
      <c r="C213" s="57"/>
      <c r="D213" s="58">
        <f>D86*(D31/100)</f>
        <v>21.307000000000002</v>
      </c>
      <c r="E213" s="58">
        <f>E86*(E31/100)</f>
        <v>21.307000000000002</v>
      </c>
      <c r="F213" s="58">
        <f>F86*(F31/100)</f>
        <v>21.307000000000002</v>
      </c>
    </row>
    <row r="214" spans="1:6" ht="17">
      <c r="A214" s="59"/>
      <c r="B214" s="59" t="s">
        <v>11</v>
      </c>
      <c r="C214" s="57"/>
      <c r="D214" s="58">
        <f>D92+D213</f>
        <v>119.587</v>
      </c>
      <c r="E214" s="58">
        <f>E92+E213</f>
        <v>119.587</v>
      </c>
      <c r="F214" s="58">
        <f>F92+F213</f>
        <v>119.587</v>
      </c>
    </row>
    <row r="215" spans="1:6" ht="17">
      <c r="A215" s="59"/>
      <c r="B215" s="59" t="s">
        <v>12</v>
      </c>
      <c r="C215" s="60"/>
      <c r="D215" s="58">
        <f>D214/D7*100</f>
        <v>1.7478368897983048</v>
      </c>
      <c r="E215" s="58">
        <f>E214/E7*100</f>
        <v>1.7478368897983048</v>
      </c>
      <c r="F215" s="58">
        <f>F214/F7*100</f>
        <v>1.7478368897983048</v>
      </c>
    </row>
    <row r="216" spans="1:6" ht="17">
      <c r="A216" s="59"/>
      <c r="B216" s="59" t="s">
        <v>13</v>
      </c>
      <c r="C216" s="57"/>
      <c r="D216" s="58">
        <f>D214*D22</f>
        <v>3503.8991000000001</v>
      </c>
      <c r="E216" s="58">
        <f>E214*E22</f>
        <v>3503.8991000000001</v>
      </c>
      <c r="F216" s="58">
        <f>F214*F22</f>
        <v>3503.8991000000001</v>
      </c>
    </row>
    <row r="217" spans="1:6" ht="17">
      <c r="A217" s="59"/>
      <c r="B217" s="59" t="s">
        <v>151</v>
      </c>
      <c r="C217" s="57"/>
      <c r="D217" s="58">
        <f>D216/D23</f>
        <v>700.77981999999997</v>
      </c>
      <c r="E217" s="58">
        <f>E216/E23</f>
        <v>700.77981999999997</v>
      </c>
      <c r="F217" s="58">
        <f>F216/F23</f>
        <v>700.77981999999997</v>
      </c>
    </row>
    <row r="218" spans="1:6" ht="36" customHeight="1">
      <c r="A218" s="59"/>
      <c r="B218" s="59" t="s">
        <v>25</v>
      </c>
      <c r="C218" s="60"/>
      <c r="D218" s="58">
        <f>D215-D10</f>
        <v>-0.45216311020169542</v>
      </c>
      <c r="E218" s="58">
        <f>E215-E10</f>
        <v>-5.2163110201695284E-2</v>
      </c>
      <c r="F218" s="58">
        <f>F215-F10</f>
        <v>-0.25216311020169524</v>
      </c>
    </row>
    <row r="219" spans="1:6" ht="36" customHeight="1">
      <c r="A219" s="59"/>
      <c r="B219" s="59"/>
      <c r="C219" s="60"/>
      <c r="D219" s="58"/>
      <c r="E219" s="58"/>
      <c r="F219" s="58"/>
    </row>
    <row r="220" spans="1:6" ht="34">
      <c r="A220" s="59"/>
      <c r="B220" s="4" t="s">
        <v>153</v>
      </c>
      <c r="C220" s="57"/>
      <c r="D220" s="58">
        <f>D86*(D32/100)</f>
        <v>42.614000000000004</v>
      </c>
      <c r="E220" s="58">
        <f>E86*(E32/100)</f>
        <v>42.614000000000004</v>
      </c>
      <c r="F220" s="58">
        <f>F86*(F32/100)</f>
        <v>42.614000000000004</v>
      </c>
    </row>
    <row r="221" spans="1:6" ht="17">
      <c r="A221" s="59"/>
      <c r="B221" s="59" t="s">
        <v>11</v>
      </c>
      <c r="C221" s="57"/>
      <c r="D221" s="58">
        <f>D92+D220</f>
        <v>140.89400000000001</v>
      </c>
      <c r="E221" s="58">
        <f>E92+E220</f>
        <v>140.89400000000001</v>
      </c>
      <c r="F221" s="58">
        <f>F92+F220</f>
        <v>140.89400000000001</v>
      </c>
    </row>
    <row r="222" spans="1:6" ht="17">
      <c r="A222" s="59"/>
      <c r="B222" s="59" t="s">
        <v>12</v>
      </c>
      <c r="C222" s="60"/>
      <c r="D222" s="58">
        <f>D221/D7*100</f>
        <v>2.0592516807950894</v>
      </c>
      <c r="E222" s="58">
        <f>E221/E7*100</f>
        <v>2.0592516807950894</v>
      </c>
      <c r="F222" s="58">
        <f>F221/F7*100</f>
        <v>2.0592516807950894</v>
      </c>
    </row>
    <row r="223" spans="1:6" ht="17">
      <c r="A223" s="59"/>
      <c r="B223" s="59" t="s">
        <v>13</v>
      </c>
      <c r="C223" s="57"/>
      <c r="D223" s="58">
        <f>D221*D22</f>
        <v>4128.1941999999999</v>
      </c>
      <c r="E223" s="58">
        <f>E221*E22</f>
        <v>4128.1941999999999</v>
      </c>
      <c r="F223" s="58">
        <f>F221*F22</f>
        <v>4128.1941999999999</v>
      </c>
    </row>
    <row r="224" spans="1:6" ht="17">
      <c r="A224" s="59"/>
      <c r="B224" s="59" t="s">
        <v>151</v>
      </c>
      <c r="C224" s="57"/>
      <c r="D224" s="58">
        <f>D223/D23</f>
        <v>825.63883999999996</v>
      </c>
      <c r="E224" s="58">
        <f>E223/E23</f>
        <v>825.63883999999996</v>
      </c>
      <c r="F224" s="58">
        <f>F223/F23</f>
        <v>825.63883999999996</v>
      </c>
    </row>
    <row r="225" spans="1:6" ht="17">
      <c r="A225" s="59"/>
      <c r="B225" s="59" t="s">
        <v>25</v>
      </c>
      <c r="C225" s="60"/>
      <c r="D225" s="58">
        <f>D222-D10</f>
        <v>-0.14074831920491082</v>
      </c>
      <c r="E225" s="58">
        <f>E222-E10</f>
        <v>0.25925168079508931</v>
      </c>
      <c r="F225" s="58">
        <f>F222-F10</f>
        <v>5.9251680795089356E-2</v>
      </c>
    </row>
    <row r="226" spans="1:6">
      <c r="A226" s="59"/>
      <c r="B226" s="59"/>
      <c r="C226" s="60"/>
      <c r="D226" s="58"/>
      <c r="E226" s="58"/>
      <c r="F226" s="58"/>
    </row>
    <row r="227" spans="1:6" ht="34">
      <c r="A227" s="59"/>
      <c r="B227" s="4" t="s">
        <v>154</v>
      </c>
      <c r="C227" s="60"/>
      <c r="D227" s="58">
        <f>D86*(D33/100)</f>
        <v>1.0227359999999999</v>
      </c>
      <c r="E227" s="58">
        <f>E86*(E33/100)</f>
        <v>1.0227359999999999</v>
      </c>
      <c r="F227" s="58">
        <f>F86*(F33/100)</f>
        <v>1.0227359999999999</v>
      </c>
    </row>
    <row r="228" spans="1:6" ht="17">
      <c r="A228" s="59"/>
      <c r="B228" s="59" t="s">
        <v>11</v>
      </c>
      <c r="C228" s="60"/>
      <c r="D228" s="58">
        <f>D92+D227</f>
        <v>99.302735999999996</v>
      </c>
      <c r="E228" s="58">
        <f>E92+E227</f>
        <v>99.302735999999996</v>
      </c>
      <c r="F228" s="58">
        <f>F92+F227</f>
        <v>99.302735999999996</v>
      </c>
    </row>
    <row r="229" spans="1:6" ht="17">
      <c r="A229" s="59"/>
      <c r="B229" s="59" t="s">
        <v>12</v>
      </c>
      <c r="C229" s="60"/>
      <c r="D229" s="58">
        <f>D228/D7*100</f>
        <v>1.4513700087693657</v>
      </c>
      <c r="E229" s="58">
        <f>E228/E7*100</f>
        <v>1.4513700087693657</v>
      </c>
      <c r="F229" s="58">
        <f>F228/F7*100</f>
        <v>1.4513700087693657</v>
      </c>
    </row>
    <row r="230" spans="1:6" ht="17">
      <c r="A230" s="59"/>
      <c r="B230" s="59" t="s">
        <v>13</v>
      </c>
      <c r="C230" s="60"/>
      <c r="D230" s="58">
        <f>D228*D22</f>
        <v>2909.5701647999999</v>
      </c>
      <c r="E230" s="58">
        <f>E228*E22</f>
        <v>2909.5701647999999</v>
      </c>
      <c r="F230" s="58">
        <f>F228*F22</f>
        <v>2909.5701647999999</v>
      </c>
    </row>
    <row r="231" spans="1:6" ht="17">
      <c r="A231" s="59"/>
      <c r="B231" s="59" t="s">
        <v>151</v>
      </c>
      <c r="C231" s="60"/>
      <c r="D231" s="58">
        <f>D230/D23</f>
        <v>581.91403295999999</v>
      </c>
      <c r="E231" s="58">
        <f>E230/E23</f>
        <v>581.91403295999999</v>
      </c>
      <c r="F231" s="58">
        <f>F230/F23</f>
        <v>581.91403295999999</v>
      </c>
    </row>
    <row r="232" spans="1:6" ht="17">
      <c r="A232" s="59"/>
      <c r="B232" s="59" t="s">
        <v>25</v>
      </c>
      <c r="C232" s="60"/>
      <c r="D232" s="58">
        <f>D229-D10</f>
        <v>-0.74862999123063445</v>
      </c>
      <c r="E232" s="58">
        <f>E229-E10</f>
        <v>-0.34862999123063432</v>
      </c>
      <c r="F232" s="58">
        <f>F229-F10</f>
        <v>-0.54862999123063427</v>
      </c>
    </row>
    <row r="233" spans="1:6">
      <c r="C233" s="61"/>
    </row>
    <row r="234" spans="1:6">
      <c r="C234" s="61"/>
    </row>
    <row r="235" spans="1:6" ht="17">
      <c r="A235" s="44">
        <v>3</v>
      </c>
      <c r="B235" s="10" t="s">
        <v>94</v>
      </c>
      <c r="C235" s="62"/>
      <c r="D235" s="63"/>
      <c r="E235" s="63"/>
      <c r="F235" s="63"/>
    </row>
    <row r="236" spans="1:6" ht="17">
      <c r="A236" s="44"/>
      <c r="B236" s="10" t="s">
        <v>46</v>
      </c>
      <c r="C236" s="62"/>
      <c r="D236" s="63"/>
      <c r="E236" s="63"/>
      <c r="F236" s="63"/>
    </row>
    <row r="237" spans="1:6">
      <c r="B237" s="1"/>
      <c r="C237" s="61"/>
    </row>
    <row r="238" spans="1:6">
      <c r="B238" s="64"/>
      <c r="C238" s="61"/>
    </row>
    <row r="239" spans="1:6" ht="17">
      <c r="A239" s="44">
        <v>4</v>
      </c>
      <c r="B239" s="14" t="s">
        <v>95</v>
      </c>
      <c r="C239" s="65"/>
      <c r="D239" s="66"/>
      <c r="E239" s="66"/>
      <c r="F239" s="66"/>
    </row>
    <row r="240" spans="1:6" ht="17">
      <c r="A240" s="44"/>
      <c r="B240" s="14" t="s">
        <v>46</v>
      </c>
      <c r="C240" s="65"/>
      <c r="D240" s="66"/>
      <c r="E240" s="66"/>
      <c r="F240" s="66"/>
    </row>
    <row r="241" spans="1:6">
      <c r="C241" s="61"/>
    </row>
    <row r="242" spans="1:6" ht="34">
      <c r="A242" s="44">
        <v>5</v>
      </c>
      <c r="B242" s="3" t="s">
        <v>104</v>
      </c>
      <c r="C242" s="60"/>
      <c r="D242" s="58"/>
      <c r="E242" s="58"/>
      <c r="F242" s="58"/>
    </row>
    <row r="243" spans="1:6" ht="34">
      <c r="A243" s="44"/>
      <c r="B243" s="4" t="s">
        <v>150</v>
      </c>
      <c r="C243" s="60"/>
      <c r="D243" s="58"/>
      <c r="E243" s="58"/>
      <c r="F243" s="58"/>
    </row>
    <row r="244" spans="1:6" ht="17">
      <c r="A244" s="44"/>
      <c r="B244" s="59" t="s">
        <v>124</v>
      </c>
      <c r="C244" s="60"/>
      <c r="D244" s="58">
        <f>D207</f>
        <v>98.28</v>
      </c>
      <c r="E244" s="58">
        <f>E207</f>
        <v>98.28</v>
      </c>
      <c r="F244" s="58">
        <f>F207</f>
        <v>98.28</v>
      </c>
    </row>
    <row r="245" spans="1:6" ht="34">
      <c r="A245" s="59"/>
      <c r="B245" s="59" t="s">
        <v>155</v>
      </c>
      <c r="C245" s="60"/>
      <c r="D245" s="58">
        <f>D209</f>
        <v>2879.6040000000003</v>
      </c>
      <c r="E245" s="58">
        <f>E209</f>
        <v>2879.6040000000003</v>
      </c>
      <c r="F245" s="58">
        <f>F209</f>
        <v>2879.6040000000003</v>
      </c>
    </row>
    <row r="246" spans="1:6" ht="17">
      <c r="A246" s="59"/>
      <c r="B246" s="59" t="s">
        <v>119</v>
      </c>
      <c r="C246" s="60"/>
      <c r="D246" s="58">
        <f>D208</f>
        <v>1.4364220988015199</v>
      </c>
      <c r="E246" s="58">
        <f>E208</f>
        <v>1.4364220988015199</v>
      </c>
      <c r="F246" s="58">
        <f>F208</f>
        <v>1.4364220988015199</v>
      </c>
    </row>
    <row r="247" spans="1:6" ht="34">
      <c r="A247" s="59"/>
      <c r="B247" s="59" t="s">
        <v>61</v>
      </c>
      <c r="C247" s="60"/>
      <c r="D247" s="58">
        <f>D246-D10</f>
        <v>-0.76357790119848024</v>
      </c>
      <c r="E247" s="58">
        <f>E246-E10</f>
        <v>-0.3635779011984801</v>
      </c>
      <c r="F247" s="58">
        <f>F246-F10</f>
        <v>-0.56357790119848006</v>
      </c>
    </row>
    <row r="248" spans="1:6" ht="34" customHeight="1">
      <c r="A248" s="59"/>
      <c r="B248" s="59" t="s">
        <v>63</v>
      </c>
      <c r="C248" s="60"/>
      <c r="D248" s="58">
        <f>D10-D246</f>
        <v>0.76357790119848024</v>
      </c>
      <c r="E248" s="58">
        <f>E10-E246</f>
        <v>0.3635779011984801</v>
      </c>
      <c r="F248" s="58">
        <f>F10-F246</f>
        <v>0.56357790119848006</v>
      </c>
    </row>
    <row r="249" spans="1:6" ht="35" customHeight="1">
      <c r="A249" s="59"/>
      <c r="B249" s="59" t="s">
        <v>62</v>
      </c>
      <c r="C249" s="60"/>
      <c r="D249" s="58">
        <f>D248*D244/D246</f>
        <v>52.244000000000014</v>
      </c>
      <c r="E249" s="58">
        <f>E248*E244/E246</f>
        <v>24.876000000000012</v>
      </c>
      <c r="F249" s="58">
        <f>F248*F244/F246</f>
        <v>38.560000000000009</v>
      </c>
    </row>
    <row r="250" spans="1:6" ht="34">
      <c r="A250" s="59"/>
      <c r="B250" s="59" t="s">
        <v>156</v>
      </c>
      <c r="C250" s="60"/>
      <c r="D250" s="58">
        <f>D249*D22</f>
        <v>1530.7492000000004</v>
      </c>
      <c r="E250" s="58">
        <f>E249*E22</f>
        <v>728.86680000000035</v>
      </c>
      <c r="F250" s="58">
        <f>F249*F22</f>
        <v>1129.8080000000002</v>
      </c>
    </row>
    <row r="251" spans="1:6" ht="34">
      <c r="A251" s="59"/>
      <c r="B251" s="59" t="s">
        <v>193</v>
      </c>
      <c r="C251" s="60"/>
      <c r="D251" s="58">
        <f>D250/D25</f>
        <v>15.462113131313135</v>
      </c>
      <c r="E251" s="58">
        <f>E250/E25</f>
        <v>7.3622909090909125</v>
      </c>
      <c r="F251" s="58">
        <f>F250/F25</f>
        <v>11.412202020202022</v>
      </c>
    </row>
    <row r="252" spans="1:6" ht="17">
      <c r="A252" s="59"/>
      <c r="B252" s="59" t="s">
        <v>105</v>
      </c>
      <c r="C252" s="60"/>
      <c r="D252" s="58">
        <f>D251/D7*100</f>
        <v>0.22598820712237846</v>
      </c>
      <c r="E252" s="58">
        <f>E251/E7*100</f>
        <v>0.10760436873854008</v>
      </c>
      <c r="F252" s="58">
        <f>F251/F7*100</f>
        <v>0.16679628793045925</v>
      </c>
    </row>
    <row r="253" spans="1:6" ht="34">
      <c r="A253" s="59"/>
      <c r="B253" s="59" t="s">
        <v>106</v>
      </c>
      <c r="C253" s="60"/>
      <c r="D253" s="58">
        <f>D275-D252</f>
        <v>0.33604841162280497</v>
      </c>
      <c r="E253" s="58">
        <f>E275-E252</f>
        <v>0.45443225000664333</v>
      </c>
      <c r="F253" s="58">
        <f>F275-F252</f>
        <v>0.39524033081472415</v>
      </c>
    </row>
    <row r="254" spans="1:6" ht="43" customHeight="1">
      <c r="A254" s="59"/>
      <c r="B254" s="59" t="s">
        <v>64</v>
      </c>
      <c r="C254" s="59"/>
      <c r="D254" s="58">
        <f>D275-D18</f>
        <v>0.25683498352308631</v>
      </c>
      <c r="E254" s="58">
        <f>E275-E18</f>
        <v>0.31787531056750573</v>
      </c>
      <c r="F254" s="58">
        <f>F275-F18</f>
        <v>0.22986367622438936</v>
      </c>
    </row>
    <row r="255" spans="1:6" ht="43" customHeight="1">
      <c r="A255" s="59"/>
      <c r="B255" s="59" t="s">
        <v>65</v>
      </c>
      <c r="C255" s="59"/>
      <c r="D255" s="58">
        <f>D254-D252</f>
        <v>3.0846776400707848E-2</v>
      </c>
      <c r="E255" s="58">
        <f t="shared" ref="E255:F255" si="11">E254-E252</f>
        <v>0.21027094182896566</v>
      </c>
      <c r="F255" s="58">
        <f t="shared" si="11"/>
        <v>6.3067388293930104E-2</v>
      </c>
    </row>
    <row r="256" spans="1:6">
      <c r="A256" s="59"/>
      <c r="B256" s="59"/>
      <c r="C256" s="59"/>
      <c r="D256" s="58"/>
      <c r="E256" s="58"/>
      <c r="F256" s="58"/>
    </row>
    <row r="257" spans="1:6" ht="34">
      <c r="A257" s="59"/>
      <c r="B257" s="4" t="s">
        <v>152</v>
      </c>
      <c r="C257" s="59"/>
      <c r="D257" s="58"/>
      <c r="E257" s="58"/>
      <c r="F257" s="58"/>
    </row>
    <row r="258" spans="1:6" ht="17">
      <c r="A258" s="59"/>
      <c r="B258" s="59" t="s">
        <v>124</v>
      </c>
      <c r="C258" s="59"/>
      <c r="D258" s="58">
        <f>D214</f>
        <v>119.587</v>
      </c>
      <c r="E258" s="58">
        <f>E214</f>
        <v>119.587</v>
      </c>
      <c r="F258" s="58">
        <f>F214</f>
        <v>119.587</v>
      </c>
    </row>
    <row r="259" spans="1:6" ht="34">
      <c r="A259" s="59"/>
      <c r="B259" s="59" t="s">
        <v>155</v>
      </c>
      <c r="C259" s="59"/>
      <c r="D259" s="58">
        <f>D216</f>
        <v>3503.8991000000001</v>
      </c>
      <c r="E259" s="58">
        <f>E216</f>
        <v>3503.8991000000001</v>
      </c>
      <c r="F259" s="58">
        <f>F216</f>
        <v>3503.8991000000001</v>
      </c>
    </row>
    <row r="260" spans="1:6" ht="17">
      <c r="A260" s="59"/>
      <c r="B260" s="59" t="s">
        <v>119</v>
      </c>
      <c r="C260" s="59"/>
      <c r="D260" s="58">
        <f>D215</f>
        <v>1.7478368897983048</v>
      </c>
      <c r="E260" s="58">
        <f>E215</f>
        <v>1.7478368897983048</v>
      </c>
      <c r="F260" s="58">
        <f>F215</f>
        <v>1.7478368897983048</v>
      </c>
    </row>
    <row r="261" spans="1:6" ht="34">
      <c r="A261" s="59"/>
      <c r="B261" s="59" t="s">
        <v>61</v>
      </c>
      <c r="C261" s="59"/>
      <c r="D261" s="58">
        <f>D260-D10</f>
        <v>-0.45216311020169542</v>
      </c>
      <c r="E261" s="58">
        <f>E260-E10</f>
        <v>-5.2163110201695284E-2</v>
      </c>
      <c r="F261" s="58">
        <f>F260-F10</f>
        <v>-0.25216311020169524</v>
      </c>
    </row>
    <row r="262" spans="1:6" ht="34">
      <c r="A262" s="59"/>
      <c r="B262" s="59" t="s">
        <v>63</v>
      </c>
      <c r="C262" s="59"/>
      <c r="D262" s="58">
        <f>D10-D260</f>
        <v>0.45216311020169542</v>
      </c>
      <c r="E262" s="58">
        <f>E10-E260</f>
        <v>5.2163110201695284E-2</v>
      </c>
      <c r="F262" s="58">
        <f>F10-F260</f>
        <v>0.25216311020169524</v>
      </c>
    </row>
    <row r="263" spans="1:6" ht="34">
      <c r="A263" s="59"/>
      <c r="B263" s="59" t="s">
        <v>62</v>
      </c>
      <c r="C263" s="59"/>
      <c r="D263" s="58">
        <f>D262*D258/D260</f>
        <v>30.936999999999998</v>
      </c>
      <c r="E263" s="58">
        <f t="shared" ref="E263:F263" si="12">E262*E258/E260</f>
        <v>3.5689999999999911</v>
      </c>
      <c r="F263" s="58">
        <f t="shared" si="12"/>
        <v>17.252999999999986</v>
      </c>
    </row>
    <row r="264" spans="1:6" ht="34">
      <c r="A264" s="59"/>
      <c r="B264" s="59" t="s">
        <v>156</v>
      </c>
      <c r="C264" s="59"/>
      <c r="D264" s="58">
        <f>D263*D22</f>
        <v>906.45409999999993</v>
      </c>
      <c r="E264" s="58">
        <f>E263*E22</f>
        <v>104.57169999999974</v>
      </c>
      <c r="F264" s="58">
        <f>F263*F22</f>
        <v>505.5128999999996</v>
      </c>
    </row>
    <row r="265" spans="1:6" ht="34">
      <c r="A265" s="59"/>
      <c r="B265" s="59" t="s">
        <v>193</v>
      </c>
      <c r="C265" s="59"/>
      <c r="D265" s="58">
        <f>D264/D25</f>
        <v>9.1561020202020202</v>
      </c>
      <c r="E265" s="58">
        <f>E264/E25</f>
        <v>1.0562797979797953</v>
      </c>
      <c r="F265" s="58">
        <f>F264/F25</f>
        <v>5.1061909090909054</v>
      </c>
    </row>
    <row r="266" spans="1:6" ht="17">
      <c r="A266" s="59"/>
      <c r="B266" s="59" t="s">
        <v>105</v>
      </c>
      <c r="C266" s="59"/>
      <c r="D266" s="58">
        <f>D265/D7*100</f>
        <v>0.13382201140312802</v>
      </c>
      <c r="E266" s="58">
        <f>E265/E7*100</f>
        <v>1.5438173019289613E-2</v>
      </c>
      <c r="F266" s="58">
        <f>F265/F7*100</f>
        <v>7.4630092211208796E-2</v>
      </c>
    </row>
    <row r="267" spans="1:6" ht="34">
      <c r="A267" s="59"/>
      <c r="B267" s="59" t="s">
        <v>106</v>
      </c>
      <c r="C267" s="59"/>
      <c r="D267" s="58">
        <f>D275-D266</f>
        <v>0.42821460734205541</v>
      </c>
      <c r="E267" s="58">
        <f>E275-E266</f>
        <v>0.54659844572589378</v>
      </c>
      <c r="F267" s="58">
        <f>F275-F266</f>
        <v>0.48740652653397459</v>
      </c>
    </row>
    <row r="268" spans="1:6" ht="17">
      <c r="A268" s="59"/>
      <c r="B268" s="59" t="s">
        <v>64</v>
      </c>
      <c r="C268" s="59"/>
      <c r="D268" s="58">
        <f>D275-D18</f>
        <v>0.25683498352308631</v>
      </c>
      <c r="E268" s="58">
        <f>E275-E18</f>
        <v>0.31787531056750573</v>
      </c>
      <c r="F268" s="58">
        <f>F275-F18</f>
        <v>0.22986367622438936</v>
      </c>
    </row>
    <row r="269" spans="1:6" ht="34">
      <c r="A269" s="59"/>
      <c r="B269" s="59" t="s">
        <v>65</v>
      </c>
      <c r="C269" s="59"/>
      <c r="D269" s="58">
        <f>D268-D266</f>
        <v>0.12301297211995829</v>
      </c>
      <c r="E269" s="58">
        <f t="shared" ref="E269:F269" si="13">E268-E266</f>
        <v>0.30243713754821611</v>
      </c>
      <c r="F269" s="58">
        <f t="shared" si="13"/>
        <v>0.15523358401318055</v>
      </c>
    </row>
    <row r="270" spans="1:6">
      <c r="C270" s="61"/>
    </row>
    <row r="271" spans="1:6" ht="17">
      <c r="A271" s="44">
        <v>6</v>
      </c>
      <c r="B271" s="8" t="s">
        <v>107</v>
      </c>
      <c r="C271" s="67"/>
      <c r="D271" s="68"/>
      <c r="E271" s="68"/>
      <c r="F271" s="68"/>
    </row>
    <row r="272" spans="1:6" ht="34">
      <c r="A272" s="44"/>
      <c r="B272" s="9" t="s">
        <v>108</v>
      </c>
      <c r="C272" s="67"/>
      <c r="D272" s="68"/>
      <c r="E272" s="68"/>
      <c r="F272" s="68"/>
    </row>
    <row r="273" spans="1:6" ht="17">
      <c r="A273" s="69"/>
      <c r="B273" s="69" t="s">
        <v>35</v>
      </c>
      <c r="C273" s="67"/>
      <c r="D273" s="68">
        <f>D171</f>
        <v>3807</v>
      </c>
      <c r="E273" s="68">
        <f>D171</f>
        <v>3807</v>
      </c>
      <c r="F273" s="68">
        <f>D171</f>
        <v>3807</v>
      </c>
    </row>
    <row r="274" spans="1:6" ht="17">
      <c r="A274" s="69"/>
      <c r="B274" s="69" t="s">
        <v>103</v>
      </c>
      <c r="C274" s="67"/>
      <c r="D274" s="68">
        <f>D172</f>
        <v>38.454545454545453</v>
      </c>
      <c r="E274" s="68">
        <f>D172</f>
        <v>38.454545454545453</v>
      </c>
      <c r="F274" s="68">
        <f>D172</f>
        <v>38.454545454545453</v>
      </c>
    </row>
    <row r="275" spans="1:6" ht="17">
      <c r="A275" s="69"/>
      <c r="B275" s="69" t="s">
        <v>54</v>
      </c>
      <c r="C275" s="67"/>
      <c r="D275" s="68">
        <f>D274/D7*100</f>
        <v>0.5620366187451834</v>
      </c>
      <c r="E275" s="68">
        <f>E274/E7*100</f>
        <v>0.5620366187451834</v>
      </c>
      <c r="F275" s="68">
        <f>F274/F7*100</f>
        <v>0.5620366187451834</v>
      </c>
    </row>
    <row r="276" spans="1:6" ht="17">
      <c r="A276" s="69"/>
      <c r="B276" s="69" t="s">
        <v>25</v>
      </c>
      <c r="C276" s="67"/>
      <c r="D276" s="68">
        <f>D275-D18</f>
        <v>0.25683498352308631</v>
      </c>
      <c r="E276" s="68">
        <f>E275-E18</f>
        <v>0.31787531056750573</v>
      </c>
      <c r="F276" s="68">
        <f>F275-F18</f>
        <v>0.22986367622438936</v>
      </c>
    </row>
    <row r="277" spans="1:6">
      <c r="C277" s="61"/>
    </row>
    <row r="278" spans="1:6" ht="17">
      <c r="A278" s="44">
        <v>7</v>
      </c>
      <c r="B278" s="6" t="s">
        <v>109</v>
      </c>
      <c r="C278" s="47"/>
      <c r="D278" s="46"/>
      <c r="E278" s="46"/>
      <c r="F278" s="46"/>
    </row>
    <row r="279" spans="1:6" ht="17">
      <c r="A279" s="44"/>
      <c r="B279" s="7" t="s">
        <v>110</v>
      </c>
      <c r="C279" s="47"/>
      <c r="D279" s="46"/>
      <c r="E279" s="46"/>
      <c r="F279" s="46"/>
    </row>
    <row r="280" spans="1:6" ht="17">
      <c r="A280" s="44"/>
      <c r="B280" s="44" t="s">
        <v>29</v>
      </c>
      <c r="C280" s="47"/>
      <c r="D280" s="46">
        <f>D281/D25</f>
        <v>0</v>
      </c>
      <c r="E280" s="46">
        <f>E281/E25</f>
        <v>0</v>
      </c>
      <c r="F280" s="46">
        <f>F281/F25</f>
        <v>0</v>
      </c>
    </row>
    <row r="281" spans="1:6" ht="17">
      <c r="A281" s="44"/>
      <c r="B281" s="44" t="s">
        <v>28</v>
      </c>
      <c r="C281" s="47"/>
      <c r="D281" s="46">
        <f>(D45/100)*D173</f>
        <v>0</v>
      </c>
      <c r="E281" s="46">
        <f>(E45/100)*E173</f>
        <v>0</v>
      </c>
      <c r="F281" s="46">
        <f>(F45/100)*F173</f>
        <v>0</v>
      </c>
    </row>
    <row r="282" spans="1:6" ht="17">
      <c r="A282" s="44"/>
      <c r="B282" s="44" t="s">
        <v>21</v>
      </c>
      <c r="C282" s="47"/>
      <c r="D282" s="46">
        <f>D284/D25</f>
        <v>28.566161616161619</v>
      </c>
      <c r="E282" s="46">
        <f>E284/E25</f>
        <v>28.566161616161619</v>
      </c>
      <c r="F282" s="46">
        <f>F284/F25</f>
        <v>28.566161616161619</v>
      </c>
    </row>
    <row r="283" spans="1:6" ht="17">
      <c r="A283" s="44"/>
      <c r="B283" s="44" t="s">
        <v>12</v>
      </c>
      <c r="C283" s="47"/>
      <c r="D283" s="46">
        <f>D282/D7*100</f>
        <v>0.41751186226485848</v>
      </c>
      <c r="E283" s="46">
        <f>E282/E7*100</f>
        <v>0.41751186226485848</v>
      </c>
      <c r="F283" s="46">
        <f>F282/F7*100</f>
        <v>0.41751186226485848</v>
      </c>
    </row>
    <row r="284" spans="1:6" ht="17">
      <c r="A284" s="44"/>
      <c r="B284" s="44" t="s">
        <v>13</v>
      </c>
      <c r="C284" s="47"/>
      <c r="D284" s="46">
        <f>D175+D281</f>
        <v>2828.05</v>
      </c>
      <c r="E284" s="46">
        <f>E175+E281</f>
        <v>2828.05</v>
      </c>
      <c r="F284" s="46">
        <f>F175+F281</f>
        <v>2828.05</v>
      </c>
    </row>
    <row r="285" spans="1:6" ht="17">
      <c r="A285" s="44"/>
      <c r="B285" s="44" t="s">
        <v>25</v>
      </c>
      <c r="C285" s="47"/>
      <c r="D285" s="46">
        <f>D283-D18</f>
        <v>0.11231022704276139</v>
      </c>
      <c r="E285" s="46">
        <f>E283-E18</f>
        <v>0.17335055408718084</v>
      </c>
      <c r="F285" s="46">
        <f>F283-F18</f>
        <v>8.5338919744064434E-2</v>
      </c>
    </row>
    <row r="286" spans="1:6">
      <c r="A286" s="44"/>
      <c r="B286" s="44"/>
      <c r="C286" s="47"/>
      <c r="D286" s="46"/>
      <c r="E286" s="46"/>
      <c r="F286" s="46"/>
    </row>
    <row r="287" spans="1:6" ht="17">
      <c r="A287" s="44"/>
      <c r="B287" s="7" t="s">
        <v>111</v>
      </c>
      <c r="C287" s="47"/>
      <c r="D287" s="46"/>
      <c r="E287" s="46"/>
      <c r="F287" s="46"/>
    </row>
    <row r="288" spans="1:6" ht="17">
      <c r="A288" s="44"/>
      <c r="B288" s="44" t="s">
        <v>29</v>
      </c>
      <c r="C288" s="47"/>
      <c r="D288" s="46">
        <f>D289/D25</f>
        <v>0.98883838383838396</v>
      </c>
      <c r="E288" s="46">
        <f>E289/E25</f>
        <v>0.98883838383838396</v>
      </c>
      <c r="F288" s="46">
        <f>F289/F25</f>
        <v>0.98883838383838396</v>
      </c>
    </row>
    <row r="289" spans="1:6" ht="17">
      <c r="A289" s="44"/>
      <c r="B289" s="44" t="s">
        <v>40</v>
      </c>
      <c r="C289" s="47"/>
      <c r="D289" s="46">
        <f>(D46/100)*D173</f>
        <v>97.89500000000001</v>
      </c>
      <c r="E289" s="46">
        <f>(E46/100)*E173</f>
        <v>97.89500000000001</v>
      </c>
      <c r="F289" s="46">
        <f>(F46/100)*F173</f>
        <v>97.89500000000001</v>
      </c>
    </row>
    <row r="290" spans="1:6" ht="17">
      <c r="A290" s="44"/>
      <c r="B290" s="44" t="s">
        <v>21</v>
      </c>
      <c r="C290" s="47"/>
      <c r="D290" s="46">
        <f>(D175/D25)+D288</f>
        <v>29.555000000000003</v>
      </c>
      <c r="E290" s="46">
        <f>(E175/E25)+E288</f>
        <v>29.555000000000003</v>
      </c>
      <c r="F290" s="46">
        <f>(F175/F25)+F288</f>
        <v>29.555000000000003</v>
      </c>
    </row>
    <row r="291" spans="1:6" ht="17">
      <c r="A291" s="44"/>
      <c r="B291" s="44" t="s">
        <v>12</v>
      </c>
      <c r="C291" s="47"/>
      <c r="D291" s="46">
        <f>D290/D7*100</f>
        <v>0.43196433791289102</v>
      </c>
      <c r="E291" s="46">
        <f>E290/E7*100</f>
        <v>0.43196433791289102</v>
      </c>
      <c r="F291" s="46">
        <f>F290/F7*100</f>
        <v>0.43196433791289102</v>
      </c>
    </row>
    <row r="292" spans="1:6" ht="17">
      <c r="A292" s="44"/>
      <c r="B292" s="44" t="s">
        <v>41</v>
      </c>
      <c r="C292" s="47"/>
      <c r="D292" s="46">
        <f>D175+D289</f>
        <v>2925.9450000000002</v>
      </c>
      <c r="E292" s="46">
        <f>E175+E289</f>
        <v>2925.9450000000002</v>
      </c>
      <c r="F292" s="46">
        <f>F175+F289</f>
        <v>2925.9450000000002</v>
      </c>
    </row>
    <row r="293" spans="1:6" ht="17">
      <c r="A293" s="44"/>
      <c r="B293" s="44" t="s">
        <v>25</v>
      </c>
      <c r="C293" s="47"/>
      <c r="D293" s="46">
        <f>D291-D18</f>
        <v>0.12676270269079393</v>
      </c>
      <c r="E293" s="46">
        <f>E291-E18</f>
        <v>0.18780302973521337</v>
      </c>
      <c r="F293" s="46">
        <f>F291-F18</f>
        <v>9.9791395392096971E-2</v>
      </c>
    </row>
    <row r="294" spans="1:6">
      <c r="A294" s="44"/>
      <c r="B294" s="44"/>
      <c r="C294" s="47"/>
      <c r="D294" s="46"/>
      <c r="E294" s="46"/>
      <c r="F294" s="46"/>
    </row>
    <row r="295" spans="1:6" ht="17">
      <c r="A295" s="44"/>
      <c r="B295" s="19" t="s">
        <v>112</v>
      </c>
      <c r="C295" s="47"/>
      <c r="D295" s="46"/>
      <c r="E295" s="46"/>
      <c r="F295" s="46"/>
    </row>
    <row r="296" spans="1:6" ht="17">
      <c r="A296" s="44"/>
      <c r="B296" s="44" t="s">
        <v>29</v>
      </c>
      <c r="C296" s="47"/>
      <c r="D296" s="46">
        <f>D297/D25</f>
        <v>1.9776767676767679</v>
      </c>
      <c r="E296" s="46">
        <f>E297/E25</f>
        <v>1.9776767676767679</v>
      </c>
      <c r="F296" s="46">
        <f>F297/F25</f>
        <v>1.9776767676767679</v>
      </c>
    </row>
    <row r="297" spans="1:6" ht="17">
      <c r="A297" s="44"/>
      <c r="B297" s="44" t="s">
        <v>40</v>
      </c>
      <c r="C297" s="47"/>
      <c r="D297" s="46">
        <f>(D47/100)*D173</f>
        <v>195.79000000000002</v>
      </c>
      <c r="E297" s="46">
        <f>(E47/100)*E173</f>
        <v>195.79000000000002</v>
      </c>
      <c r="F297" s="46">
        <f>(F47/100)*F173</f>
        <v>195.79000000000002</v>
      </c>
    </row>
    <row r="298" spans="1:6" ht="17">
      <c r="A298" s="44"/>
      <c r="B298" s="44" t="s">
        <v>21</v>
      </c>
      <c r="C298" s="47"/>
      <c r="D298" s="46">
        <f>D175/D25+D296</f>
        <v>30.543838383838388</v>
      </c>
      <c r="E298" s="46">
        <f>E175/E25+E296</f>
        <v>30.543838383838388</v>
      </c>
      <c r="F298" s="46">
        <f>F175/F25+F296</f>
        <v>30.543838383838388</v>
      </c>
    </row>
    <row r="299" spans="1:6" ht="17">
      <c r="A299" s="44"/>
      <c r="B299" s="44" t="s">
        <v>12</v>
      </c>
      <c r="C299" s="47"/>
      <c r="D299" s="46">
        <f>D298/D7*100</f>
        <v>0.4464168135609235</v>
      </c>
      <c r="E299" s="46">
        <f>E298/E7*100</f>
        <v>0.4464168135609235</v>
      </c>
      <c r="F299" s="46">
        <f>F298/F7*100</f>
        <v>0.4464168135609235</v>
      </c>
    </row>
    <row r="300" spans="1:6" ht="17">
      <c r="A300" s="44"/>
      <c r="B300" s="44" t="s">
        <v>41</v>
      </c>
      <c r="C300" s="47"/>
      <c r="D300" s="46">
        <f>D297+D175</f>
        <v>3023.84</v>
      </c>
      <c r="E300" s="46">
        <f>E297+E175</f>
        <v>3023.84</v>
      </c>
      <c r="F300" s="46">
        <f>F297+F175</f>
        <v>3023.84</v>
      </c>
    </row>
    <row r="301" spans="1:6" ht="17">
      <c r="A301" s="44"/>
      <c r="B301" s="44" t="s">
        <v>25</v>
      </c>
      <c r="C301" s="47"/>
      <c r="D301" s="46">
        <f>D299-D18</f>
        <v>0.14121517833882641</v>
      </c>
      <c r="E301" s="46">
        <f>E299-E18</f>
        <v>0.20225550538324585</v>
      </c>
      <c r="F301" s="46">
        <f>F299-F18</f>
        <v>0.11424387104012945</v>
      </c>
    </row>
    <row r="302" spans="1:6">
      <c r="A302" s="44"/>
      <c r="B302" s="44"/>
      <c r="C302" s="47"/>
      <c r="D302" s="46"/>
      <c r="E302" s="46"/>
      <c r="F302" s="46"/>
    </row>
    <row r="303" spans="1:6">
      <c r="C303" s="61"/>
    </row>
    <row r="304" spans="1:6" ht="17">
      <c r="A304" s="44">
        <v>8</v>
      </c>
      <c r="B304" s="3" t="s">
        <v>113</v>
      </c>
      <c r="C304" s="60"/>
      <c r="D304" s="58"/>
      <c r="E304" s="58"/>
      <c r="F304" s="58"/>
    </row>
    <row r="305" spans="1:6" ht="34">
      <c r="A305" s="44"/>
      <c r="B305" s="4" t="s">
        <v>194</v>
      </c>
      <c r="C305" s="60"/>
      <c r="D305" s="58"/>
      <c r="E305" s="58"/>
      <c r="F305" s="58"/>
    </row>
    <row r="306" spans="1:6" ht="17">
      <c r="A306" s="59"/>
      <c r="B306" s="59" t="s">
        <v>29</v>
      </c>
      <c r="C306" s="60"/>
      <c r="D306" s="58">
        <f>D307/D27</f>
        <v>1.3985000000000001</v>
      </c>
      <c r="E306" s="58">
        <f>E307/E27</f>
        <v>1.3985000000000001</v>
      </c>
      <c r="F306" s="58">
        <f>F307/F27</f>
        <v>1.3985000000000001</v>
      </c>
    </row>
    <row r="307" spans="1:6" ht="17">
      <c r="A307" s="59"/>
      <c r="B307" s="59" t="s">
        <v>28</v>
      </c>
      <c r="C307" s="60"/>
      <c r="D307" s="58">
        <f>(D49/100)*D173</f>
        <v>48.947500000000005</v>
      </c>
      <c r="E307" s="58">
        <f>(E49/100)*E173</f>
        <v>48.947500000000005</v>
      </c>
      <c r="F307" s="58">
        <f>(F49/100)*F173</f>
        <v>48.947500000000005</v>
      </c>
    </row>
    <row r="308" spans="1:6" ht="17">
      <c r="A308" s="59"/>
      <c r="B308" s="59" t="s">
        <v>21</v>
      </c>
      <c r="C308" s="60"/>
      <c r="D308" s="58">
        <f>D306+D175/D27</f>
        <v>82.199928571428572</v>
      </c>
      <c r="E308" s="58">
        <f>E306+(E175/E27)</f>
        <v>82.199928571428572</v>
      </c>
      <c r="F308" s="58">
        <f>F306+(F175/F27)</f>
        <v>82.199928571428572</v>
      </c>
    </row>
    <row r="309" spans="1:6" ht="17">
      <c r="A309" s="59"/>
      <c r="B309" s="59" t="s">
        <v>12</v>
      </c>
      <c r="C309" s="60"/>
      <c r="D309" s="58">
        <f>D308/D7*100</f>
        <v>1.2014020545371029</v>
      </c>
      <c r="E309" s="58">
        <f>E308/E7*100</f>
        <v>1.2014020545371029</v>
      </c>
      <c r="F309" s="58">
        <f>F308/F7*100</f>
        <v>1.2014020545371029</v>
      </c>
    </row>
    <row r="310" spans="1:6" ht="17">
      <c r="A310" s="59"/>
      <c r="B310" s="59" t="s">
        <v>13</v>
      </c>
      <c r="C310" s="60"/>
      <c r="D310" s="58">
        <f>D307+D175</f>
        <v>2876.9975000000004</v>
      </c>
      <c r="E310" s="58">
        <f>E307+E175</f>
        <v>2876.9975000000004</v>
      </c>
      <c r="F310" s="58">
        <f>F307+F175</f>
        <v>2876.9975000000004</v>
      </c>
    </row>
    <row r="311" spans="1:6" ht="17">
      <c r="A311" s="59"/>
      <c r="B311" s="59" t="s">
        <v>25</v>
      </c>
      <c r="C311" s="60"/>
      <c r="D311" s="58">
        <f>D309-D18</f>
        <v>0.89620041931500583</v>
      </c>
      <c r="E311" s="58">
        <f>E309-E18</f>
        <v>0.95724074635942524</v>
      </c>
      <c r="F311" s="58">
        <f>F309-F18</f>
        <v>0.86922911201630892</v>
      </c>
    </row>
    <row r="312" spans="1:6">
      <c r="A312" s="59"/>
      <c r="B312" s="59"/>
      <c r="C312" s="60"/>
      <c r="D312" s="58"/>
      <c r="E312" s="58"/>
      <c r="F312" s="58"/>
    </row>
    <row r="313" spans="1:6" ht="34">
      <c r="A313" s="59"/>
      <c r="B313" s="4" t="s">
        <v>195</v>
      </c>
      <c r="C313" s="60"/>
      <c r="D313" s="58"/>
      <c r="E313" s="58"/>
      <c r="F313" s="58"/>
    </row>
    <row r="314" spans="1:6" ht="17">
      <c r="A314" s="59"/>
      <c r="B314" s="59" t="s">
        <v>29</v>
      </c>
      <c r="C314" s="60"/>
      <c r="D314" s="58">
        <f>D315/D27</f>
        <v>2.7970000000000002</v>
      </c>
      <c r="E314" s="58">
        <f>E315/E27</f>
        <v>2.7970000000000002</v>
      </c>
      <c r="F314" s="58">
        <f>F315/F27</f>
        <v>2.7970000000000002</v>
      </c>
    </row>
    <row r="315" spans="1:6" ht="17">
      <c r="A315" s="59"/>
      <c r="B315" s="59" t="s">
        <v>28</v>
      </c>
      <c r="C315" s="60"/>
      <c r="D315" s="58">
        <f>(D50/100)*D173</f>
        <v>97.89500000000001</v>
      </c>
      <c r="E315" s="58">
        <f>(E50/100)*E173</f>
        <v>97.89500000000001</v>
      </c>
      <c r="F315" s="58">
        <f>(F50/100)*F173</f>
        <v>97.89500000000001</v>
      </c>
    </row>
    <row r="316" spans="1:6" ht="17">
      <c r="A316" s="59"/>
      <c r="B316" s="59" t="s">
        <v>21</v>
      </c>
      <c r="C316" s="60"/>
      <c r="D316" s="58">
        <f>D314+(D175/D27)</f>
        <v>83.59842857142857</v>
      </c>
      <c r="E316" s="58">
        <f>E314+(E175/E27)</f>
        <v>83.59842857142857</v>
      </c>
      <c r="F316" s="58">
        <f>F314+(F175/F27)</f>
        <v>83.59842857142857</v>
      </c>
    </row>
    <row r="317" spans="1:6" ht="17">
      <c r="A317" s="59"/>
      <c r="B317" s="59" t="s">
        <v>12</v>
      </c>
      <c r="C317" s="60"/>
      <c r="D317" s="58">
        <f>D316/D7*100</f>
        <v>1.2218419843821773</v>
      </c>
      <c r="E317" s="58">
        <f>E316/E7*100</f>
        <v>1.2218419843821773</v>
      </c>
      <c r="F317" s="58">
        <f>F316/F7*100</f>
        <v>1.2218419843821773</v>
      </c>
    </row>
    <row r="318" spans="1:6" ht="17">
      <c r="A318" s="59"/>
      <c r="B318" s="59" t="s">
        <v>13</v>
      </c>
      <c r="C318" s="60"/>
      <c r="D318" s="58">
        <f>D315+D175</f>
        <v>2925.9450000000002</v>
      </c>
      <c r="E318" s="58">
        <f>E315+E175</f>
        <v>2925.9450000000002</v>
      </c>
      <c r="F318" s="58">
        <f>F315+F175</f>
        <v>2925.9450000000002</v>
      </c>
    </row>
    <row r="319" spans="1:6" ht="17">
      <c r="A319" s="59"/>
      <c r="B319" s="59" t="s">
        <v>25</v>
      </c>
      <c r="C319" s="60"/>
      <c r="D319" s="58">
        <f>D317-D18</f>
        <v>0.91664034916008019</v>
      </c>
      <c r="E319" s="58">
        <f>E317-E18</f>
        <v>0.97768067620449961</v>
      </c>
      <c r="F319" s="58">
        <f>F317-F18</f>
        <v>0.88966904186138329</v>
      </c>
    </row>
    <row r="320" spans="1:6">
      <c r="A320" s="59"/>
      <c r="B320" s="59"/>
      <c r="C320" s="60"/>
      <c r="D320" s="58"/>
      <c r="E320" s="58"/>
      <c r="F320" s="58"/>
    </row>
    <row r="321" spans="1:6" ht="34">
      <c r="A321" s="59"/>
      <c r="B321" s="20" t="s">
        <v>196</v>
      </c>
      <c r="C321" s="60"/>
      <c r="D321" s="58"/>
      <c r="E321" s="58"/>
      <c r="F321" s="58"/>
    </row>
    <row r="322" spans="1:6" ht="17">
      <c r="A322" s="59"/>
      <c r="B322" s="59" t="s">
        <v>29</v>
      </c>
      <c r="C322" s="60"/>
      <c r="D322" s="58">
        <f>D323/D27</f>
        <v>5.5940000000000003</v>
      </c>
      <c r="E322" s="58">
        <f>E323/E27</f>
        <v>5.5940000000000003</v>
      </c>
      <c r="F322" s="58">
        <f>F323/F27</f>
        <v>5.5940000000000003</v>
      </c>
    </row>
    <row r="323" spans="1:6" ht="17">
      <c r="A323" s="59"/>
      <c r="B323" s="59" t="s">
        <v>28</v>
      </c>
      <c r="C323" s="60"/>
      <c r="D323" s="58">
        <f>(D51/100)*D173</f>
        <v>195.79000000000002</v>
      </c>
      <c r="E323" s="58">
        <f>(E51/100)*E173</f>
        <v>195.79000000000002</v>
      </c>
      <c r="F323" s="58">
        <f>(F51/100)*F173</f>
        <v>195.79000000000002</v>
      </c>
    </row>
    <row r="324" spans="1:6" ht="17">
      <c r="A324" s="59"/>
      <c r="B324" s="59" t="s">
        <v>21</v>
      </c>
      <c r="C324" s="60"/>
      <c r="D324" s="58">
        <f>D322+D175/D27</f>
        <v>86.395428571428567</v>
      </c>
      <c r="E324" s="58">
        <f>E322+E175/E27</f>
        <v>86.395428571428567</v>
      </c>
      <c r="F324" s="58">
        <f>F322+F175/F27</f>
        <v>86.395428571428567</v>
      </c>
    </row>
    <row r="325" spans="1:6" ht="17">
      <c r="A325" s="59"/>
      <c r="B325" s="59" t="s">
        <v>12</v>
      </c>
      <c r="C325" s="60"/>
      <c r="D325" s="58">
        <f>D324/D7*100</f>
        <v>1.2627218440723262</v>
      </c>
      <c r="E325" s="58">
        <f>E324/E7*100</f>
        <v>1.2627218440723262</v>
      </c>
      <c r="F325" s="58">
        <f>F324/F7*100</f>
        <v>1.2627218440723262</v>
      </c>
    </row>
    <row r="326" spans="1:6" ht="17">
      <c r="A326" s="59"/>
      <c r="B326" s="59" t="s">
        <v>13</v>
      </c>
      <c r="C326" s="60"/>
      <c r="D326" s="58">
        <f>D323+D175</f>
        <v>3023.84</v>
      </c>
      <c r="E326" s="58">
        <f>E323+E175</f>
        <v>3023.84</v>
      </c>
      <c r="F326" s="58">
        <f>F323+F175</f>
        <v>3023.84</v>
      </c>
    </row>
    <row r="327" spans="1:6" ht="17">
      <c r="A327" s="59"/>
      <c r="B327" s="59" t="s">
        <v>25</v>
      </c>
      <c r="C327" s="60"/>
      <c r="D327" s="58">
        <f>D325-D18</f>
        <v>0.95752020885022915</v>
      </c>
      <c r="E327" s="58">
        <f>E325-E18</f>
        <v>1.0185605358946486</v>
      </c>
      <c r="F327" s="58">
        <f>F325-F18</f>
        <v>0.93054890155153225</v>
      </c>
    </row>
    <row r="328" spans="1:6">
      <c r="C328" s="61"/>
    </row>
    <row r="329" spans="1:6" ht="20" customHeight="1">
      <c r="A329" s="44">
        <v>9</v>
      </c>
      <c r="B329" s="10" t="s">
        <v>120</v>
      </c>
      <c r="C329" s="62"/>
      <c r="D329" s="63"/>
      <c r="E329" s="63"/>
      <c r="F329" s="63"/>
    </row>
    <row r="330" spans="1:6" ht="50" customHeight="1">
      <c r="A330" s="44"/>
      <c r="B330" s="11" t="s">
        <v>157</v>
      </c>
      <c r="C330" s="62"/>
      <c r="D330" s="63"/>
      <c r="E330" s="63"/>
      <c r="F330" s="63"/>
    </row>
    <row r="331" spans="1:6" ht="23" customHeight="1">
      <c r="A331" s="70"/>
      <c r="B331" s="70" t="s">
        <v>29</v>
      </c>
      <c r="C331" s="62"/>
      <c r="D331" s="63">
        <f>D288+D213</f>
        <v>22.295838383838387</v>
      </c>
      <c r="E331" s="63">
        <f>E288+E213</f>
        <v>22.295838383838387</v>
      </c>
      <c r="F331" s="63">
        <f>F288+F213</f>
        <v>22.295838383838387</v>
      </c>
    </row>
    <row r="332" spans="1:6" ht="22" customHeight="1">
      <c r="A332" s="70"/>
      <c r="B332" s="70" t="s">
        <v>28</v>
      </c>
      <c r="C332" s="62"/>
      <c r="D332" s="63"/>
      <c r="E332" s="63"/>
      <c r="F332" s="63"/>
    </row>
    <row r="333" spans="1:6" ht="38" customHeight="1">
      <c r="A333" s="70"/>
      <c r="B333" s="70" t="s">
        <v>21</v>
      </c>
      <c r="C333" s="62"/>
      <c r="D333" s="63">
        <f>D331+D282+D214</f>
        <v>170.44900000000001</v>
      </c>
      <c r="E333" s="63">
        <f>E331+E282+E214</f>
        <v>170.44900000000001</v>
      </c>
      <c r="F333" s="63">
        <f>F331+F282+F214</f>
        <v>170.44900000000001</v>
      </c>
    </row>
    <row r="334" spans="1:6" ht="17">
      <c r="A334" s="70"/>
      <c r="B334" s="70" t="s">
        <v>12</v>
      </c>
      <c r="C334" s="62"/>
      <c r="D334" s="63">
        <f>D333/D7*100</f>
        <v>2.4912160187079802</v>
      </c>
      <c r="E334" s="63">
        <f>E333/E7*100</f>
        <v>2.4912160187079802</v>
      </c>
      <c r="F334" s="63">
        <f>F333/F7*100</f>
        <v>2.4912160187079802</v>
      </c>
    </row>
    <row r="335" spans="1:6" ht="17">
      <c r="A335" s="70"/>
      <c r="B335" s="70" t="s">
        <v>13</v>
      </c>
      <c r="C335" s="62"/>
      <c r="D335" s="63"/>
      <c r="E335" s="63"/>
      <c r="F335" s="63"/>
    </row>
    <row r="336" spans="1:6" ht="17">
      <c r="A336" s="70"/>
      <c r="B336" s="70" t="s">
        <v>25</v>
      </c>
      <c r="C336" s="62"/>
      <c r="D336" s="63">
        <f>D334-(D10+D18)</f>
        <v>-1.3985616514117005E-2</v>
      </c>
      <c r="E336" s="63">
        <f>E334-(E10+E18)</f>
        <v>0.44705471053030266</v>
      </c>
      <c r="F336" s="63">
        <f>F334-(F10+F18)</f>
        <v>0.15904307618718594</v>
      </c>
    </row>
    <row r="338" spans="1:6" ht="17">
      <c r="A338" s="44"/>
      <c r="B338" s="6" t="s">
        <v>158</v>
      </c>
      <c r="C338" s="44"/>
      <c r="D338" s="46"/>
      <c r="E338" s="46"/>
      <c r="F338" s="46"/>
    </row>
    <row r="339" spans="1:6" ht="34">
      <c r="A339" s="44">
        <v>10</v>
      </c>
      <c r="B339" s="7" t="s">
        <v>96</v>
      </c>
      <c r="C339" s="44"/>
      <c r="D339" s="46"/>
      <c r="E339" s="46"/>
      <c r="F339" s="46"/>
    </row>
    <row r="340" spans="1:6" ht="27" customHeight="1">
      <c r="A340" s="44"/>
      <c r="B340" s="13" t="s">
        <v>88</v>
      </c>
      <c r="C340" s="44"/>
      <c r="D340" s="46">
        <f>D37</f>
        <v>172.69</v>
      </c>
      <c r="E340" s="46">
        <f>E37</f>
        <v>172.69</v>
      </c>
      <c r="F340" s="46">
        <f>F37</f>
        <v>172.69</v>
      </c>
    </row>
    <row r="341" spans="1:6" ht="38" customHeight="1">
      <c r="A341" s="44"/>
      <c r="B341" s="44" t="s">
        <v>29</v>
      </c>
      <c r="C341" s="44"/>
      <c r="D341" s="44">
        <f>(D38/100)*D37</f>
        <v>17.269000000000002</v>
      </c>
      <c r="E341" s="44">
        <f>(E38/100)*E37</f>
        <v>17.269000000000002</v>
      </c>
      <c r="F341" s="44">
        <f>(F38/100)*F37</f>
        <v>17.269000000000002</v>
      </c>
    </row>
    <row r="342" spans="1:6" ht="32" customHeight="1">
      <c r="A342" s="44"/>
      <c r="B342" s="44" t="s">
        <v>28</v>
      </c>
      <c r="C342" s="44"/>
      <c r="D342" s="46">
        <f>D341*D22</f>
        <v>505.98170000000005</v>
      </c>
      <c r="E342" s="46">
        <f>E341*E22</f>
        <v>505.98170000000005</v>
      </c>
      <c r="F342" s="46">
        <f>F341*F22</f>
        <v>505.98170000000005</v>
      </c>
    </row>
    <row r="343" spans="1:6" ht="17">
      <c r="A343" s="44"/>
      <c r="B343" s="44" t="s">
        <v>21</v>
      </c>
      <c r="C343" s="71"/>
      <c r="D343" s="46">
        <f>D341+D92</f>
        <v>115.54900000000001</v>
      </c>
      <c r="E343" s="46">
        <f>E341+E92</f>
        <v>115.54900000000001</v>
      </c>
      <c r="F343" s="46">
        <f>F341+F92</f>
        <v>115.54900000000001</v>
      </c>
    </row>
    <row r="344" spans="1:6" ht="17">
      <c r="A344" s="44"/>
      <c r="B344" s="44" t="s">
        <v>12</v>
      </c>
      <c r="C344" s="72"/>
      <c r="D344" s="46">
        <f>D343/D7*100</f>
        <v>1.68881905875475</v>
      </c>
      <c r="E344" s="46">
        <f>E343/E7*100</f>
        <v>1.68881905875475</v>
      </c>
      <c r="F344" s="46">
        <f>F343/F7*100</f>
        <v>1.68881905875475</v>
      </c>
    </row>
    <row r="345" spans="1:6" ht="39" customHeight="1">
      <c r="A345" s="44"/>
      <c r="B345" s="44" t="s">
        <v>13</v>
      </c>
      <c r="C345" s="44"/>
      <c r="D345" s="46">
        <f>D343*D22</f>
        <v>3385.5857000000001</v>
      </c>
      <c r="E345" s="46">
        <f>E343*E22</f>
        <v>3385.5857000000001</v>
      </c>
      <c r="F345" s="46">
        <f>F343*F22</f>
        <v>3385.5857000000001</v>
      </c>
    </row>
    <row r="346" spans="1:6" ht="17">
      <c r="A346" s="44"/>
      <c r="B346" s="44" t="s">
        <v>151</v>
      </c>
      <c r="C346" s="44"/>
      <c r="D346" s="46">
        <f>D345/D23</f>
        <v>677.11714000000006</v>
      </c>
      <c r="E346" s="46">
        <f>E345/E23</f>
        <v>677.11714000000006</v>
      </c>
      <c r="F346" s="46">
        <f>F345/F23</f>
        <v>677.11714000000006</v>
      </c>
    </row>
    <row r="347" spans="1:6" ht="17">
      <c r="A347" s="44"/>
      <c r="B347" s="44" t="s">
        <v>25</v>
      </c>
      <c r="C347" s="44"/>
      <c r="D347" s="46">
        <f>D344-D10</f>
        <v>-0.51118094124525015</v>
      </c>
      <c r="E347" s="46">
        <f>E344-E10</f>
        <v>-0.11118094124525002</v>
      </c>
      <c r="F347" s="46">
        <f>F344-F10</f>
        <v>-0.31118094124524998</v>
      </c>
    </row>
    <row r="348" spans="1:6">
      <c r="A348" s="44"/>
      <c r="B348" s="44"/>
      <c r="C348" s="44"/>
      <c r="D348" s="46"/>
      <c r="E348" s="46"/>
      <c r="F348" s="46"/>
    </row>
    <row r="349" spans="1:6" ht="34">
      <c r="A349" s="44"/>
      <c r="B349" s="7" t="s">
        <v>97</v>
      </c>
      <c r="C349" s="44"/>
      <c r="D349" s="46"/>
      <c r="E349" s="46"/>
      <c r="F349" s="46"/>
    </row>
    <row r="350" spans="1:6" ht="34">
      <c r="A350" s="44"/>
      <c r="B350" s="13" t="s">
        <v>88</v>
      </c>
      <c r="C350" s="73"/>
      <c r="D350" s="46">
        <f>D37</f>
        <v>172.69</v>
      </c>
      <c r="E350" s="46">
        <f>E37</f>
        <v>172.69</v>
      </c>
      <c r="F350" s="46">
        <f>F37</f>
        <v>172.69</v>
      </c>
    </row>
    <row r="351" spans="1:6" ht="17">
      <c r="A351" s="44"/>
      <c r="B351" s="44" t="s">
        <v>29</v>
      </c>
      <c r="C351" s="73"/>
      <c r="D351" s="46">
        <f>(D39/100)*D350</f>
        <v>8.634500000000001</v>
      </c>
      <c r="E351" s="46">
        <f>(E39/100)*E350</f>
        <v>8.634500000000001</v>
      </c>
      <c r="F351" s="46">
        <f>(F39/100)*F350</f>
        <v>8.634500000000001</v>
      </c>
    </row>
    <row r="352" spans="1:6" ht="17">
      <c r="A352" s="44"/>
      <c r="B352" s="44" t="s">
        <v>28</v>
      </c>
      <c r="C352" s="71"/>
      <c r="D352" s="46">
        <f>D351*D22</f>
        <v>252.99085000000002</v>
      </c>
      <c r="E352" s="46">
        <f>E351*E22</f>
        <v>252.99085000000002</v>
      </c>
      <c r="F352" s="46">
        <f>F351*F22</f>
        <v>252.99085000000002</v>
      </c>
    </row>
    <row r="353" spans="1:6" ht="17">
      <c r="A353" s="44"/>
      <c r="B353" s="44" t="s">
        <v>21</v>
      </c>
      <c r="C353" s="71"/>
      <c r="D353" s="46">
        <f>D92+D351</f>
        <v>106.9145</v>
      </c>
      <c r="E353" s="46">
        <f>E92+E351</f>
        <v>106.9145</v>
      </c>
      <c r="F353" s="46">
        <f>F92+F351</f>
        <v>106.9145</v>
      </c>
    </row>
    <row r="354" spans="1:6" ht="17">
      <c r="A354" s="44"/>
      <c r="B354" s="44" t="s">
        <v>12</v>
      </c>
      <c r="C354" s="74"/>
      <c r="D354" s="46">
        <f>D353/D7*100</f>
        <v>1.5626205787781351</v>
      </c>
      <c r="E354" s="46">
        <f>E353/E7*100</f>
        <v>1.5626205787781351</v>
      </c>
      <c r="F354" s="46">
        <f>F353/F7*100</f>
        <v>1.5626205787781351</v>
      </c>
    </row>
    <row r="355" spans="1:6" ht="17">
      <c r="A355" s="44"/>
      <c r="B355" s="44" t="s">
        <v>13</v>
      </c>
      <c r="C355" s="75"/>
      <c r="D355" s="46">
        <f>D353*D22</f>
        <v>3132.5948500000004</v>
      </c>
      <c r="E355" s="46">
        <f>E353*E22</f>
        <v>3132.5948500000004</v>
      </c>
      <c r="F355" s="46">
        <f>F353*F22</f>
        <v>3132.5948500000004</v>
      </c>
    </row>
    <row r="356" spans="1:6" ht="17">
      <c r="A356" s="44"/>
      <c r="B356" s="44" t="s">
        <v>151</v>
      </c>
      <c r="C356" s="45"/>
      <c r="D356" s="46">
        <f>D355/D23</f>
        <v>626.51897000000008</v>
      </c>
      <c r="E356" s="46">
        <f>E355/E23</f>
        <v>626.51897000000008</v>
      </c>
      <c r="F356" s="46">
        <f>F355/F23</f>
        <v>626.51897000000008</v>
      </c>
    </row>
    <row r="357" spans="1:6" ht="17">
      <c r="A357" s="44"/>
      <c r="B357" s="44" t="s">
        <v>25</v>
      </c>
      <c r="C357" s="47"/>
      <c r="D357" s="46">
        <f>D354-D10</f>
        <v>-0.63737942122186508</v>
      </c>
      <c r="E357" s="46">
        <f>E354-E10</f>
        <v>-0.23737942122186495</v>
      </c>
      <c r="F357" s="46">
        <f>F354-F10</f>
        <v>-0.43737942122186491</v>
      </c>
    </row>
    <row r="359" spans="1:6" ht="17">
      <c r="A359" s="44">
        <v>11</v>
      </c>
      <c r="B359" s="14" t="s">
        <v>98</v>
      </c>
      <c r="C359" s="76"/>
      <c r="D359" s="66"/>
      <c r="E359" s="66"/>
      <c r="F359" s="66"/>
    </row>
    <row r="360" spans="1:6" ht="34">
      <c r="A360" s="44"/>
      <c r="B360" s="15" t="s">
        <v>159</v>
      </c>
      <c r="C360" s="77"/>
      <c r="D360" s="66"/>
      <c r="E360" s="66"/>
      <c r="F360" s="66"/>
    </row>
    <row r="361" spans="1:6" ht="33" customHeight="1">
      <c r="A361" s="76"/>
      <c r="B361" s="16" t="s">
        <v>88</v>
      </c>
      <c r="C361" s="78"/>
      <c r="D361" s="66">
        <f>D41</f>
        <v>211</v>
      </c>
      <c r="E361" s="66">
        <f>E41</f>
        <v>211</v>
      </c>
      <c r="F361" s="66">
        <f>F41</f>
        <v>211</v>
      </c>
    </row>
    <row r="362" spans="1:6" ht="17">
      <c r="A362" s="76"/>
      <c r="B362" s="76" t="s">
        <v>29</v>
      </c>
      <c r="C362" s="76"/>
      <c r="D362" s="66"/>
      <c r="E362" s="66"/>
      <c r="F362" s="66"/>
    </row>
    <row r="363" spans="1:6" ht="17">
      <c r="A363" s="76"/>
      <c r="B363" s="76" t="s">
        <v>28</v>
      </c>
      <c r="C363" s="76"/>
      <c r="D363" s="66"/>
      <c r="E363" s="66"/>
      <c r="F363" s="66"/>
    </row>
    <row r="364" spans="1:6" ht="19" customHeight="1">
      <c r="A364" s="76"/>
      <c r="B364" s="76" t="s">
        <v>21</v>
      </c>
      <c r="C364" s="76"/>
      <c r="D364" s="66">
        <f>D361+D92</f>
        <v>309.27999999999997</v>
      </c>
      <c r="E364" s="66">
        <f>E361+E92</f>
        <v>309.27999999999997</v>
      </c>
      <c r="F364" s="66">
        <f>F361+F92</f>
        <v>309.27999999999997</v>
      </c>
    </row>
    <row r="365" spans="1:6" ht="17">
      <c r="A365" s="76"/>
      <c r="B365" s="76" t="s">
        <v>12</v>
      </c>
      <c r="C365" s="79"/>
      <c r="D365" s="66">
        <f>D364/D7*100</f>
        <v>4.5203156971645715</v>
      </c>
      <c r="E365" s="66">
        <f>E364/E7*100</f>
        <v>4.5203156971645715</v>
      </c>
      <c r="F365" s="66">
        <f>F364/F7*100</f>
        <v>4.5203156971645715</v>
      </c>
    </row>
    <row r="366" spans="1:6" ht="22" customHeight="1">
      <c r="A366" s="76"/>
      <c r="B366" s="76" t="s">
        <v>13</v>
      </c>
      <c r="C366" s="76"/>
      <c r="D366" s="66">
        <f>D365*D22</f>
        <v>132.44524992692195</v>
      </c>
      <c r="E366" s="66">
        <f>E365*E22</f>
        <v>132.44524992692195</v>
      </c>
      <c r="F366" s="66">
        <f>F365*F22</f>
        <v>132.44524992692195</v>
      </c>
    </row>
    <row r="367" spans="1:6" ht="17">
      <c r="A367" s="76"/>
      <c r="B367" s="76" t="s">
        <v>151</v>
      </c>
      <c r="C367" s="76"/>
      <c r="D367" s="66">
        <f>D366/D23</f>
        <v>26.489049985384391</v>
      </c>
      <c r="E367" s="66">
        <f>E366/E23</f>
        <v>26.489049985384391</v>
      </c>
      <c r="F367" s="66">
        <f>F366/F23</f>
        <v>26.489049985384391</v>
      </c>
    </row>
    <row r="368" spans="1:6" ht="17">
      <c r="A368" s="76"/>
      <c r="B368" s="76" t="s">
        <v>25</v>
      </c>
      <c r="C368" s="79"/>
      <c r="D368" s="66">
        <f>D365-D10</f>
        <v>2.3203156971645713</v>
      </c>
      <c r="E368" s="66">
        <f>E365-E10</f>
        <v>2.7203156971645717</v>
      </c>
      <c r="F368" s="66">
        <f>F365-F10</f>
        <v>2.5203156971645715</v>
      </c>
    </row>
    <row r="370" spans="1:6" ht="17">
      <c r="A370" s="44">
        <v>12</v>
      </c>
      <c r="B370" s="10" t="s">
        <v>99</v>
      </c>
      <c r="C370" s="70"/>
      <c r="D370" s="63"/>
      <c r="E370" s="63"/>
      <c r="F370" s="63"/>
    </row>
    <row r="371" spans="1:6" ht="34">
      <c r="A371" s="80"/>
      <c r="B371" s="11" t="s">
        <v>160</v>
      </c>
      <c r="C371" s="70"/>
      <c r="D371" s="63"/>
      <c r="E371" s="63"/>
      <c r="F371" s="63"/>
    </row>
    <row r="372" spans="1:6" ht="30" customHeight="1">
      <c r="A372" s="70"/>
      <c r="B372" s="12" t="s">
        <v>89</v>
      </c>
      <c r="C372" s="81"/>
      <c r="D372" s="63">
        <f>D43</f>
        <v>0.27600000000000002</v>
      </c>
      <c r="E372" s="63">
        <f>E43</f>
        <v>0.27600000000000002</v>
      </c>
      <c r="F372" s="63">
        <f>F43</f>
        <v>0.27600000000000002</v>
      </c>
    </row>
    <row r="373" spans="1:6" ht="17">
      <c r="A373" s="70"/>
      <c r="B373" s="70" t="s">
        <v>29</v>
      </c>
      <c r="C373" s="70"/>
      <c r="D373" s="63"/>
      <c r="E373" s="63"/>
      <c r="F373" s="63"/>
    </row>
    <row r="374" spans="1:6" ht="20" customHeight="1">
      <c r="A374" s="70"/>
      <c r="B374" s="70" t="s">
        <v>28</v>
      </c>
      <c r="C374" s="82"/>
      <c r="D374" s="63">
        <f>D372*D22</f>
        <v>8.0868000000000002</v>
      </c>
      <c r="E374" s="63">
        <f>E372*E22</f>
        <v>8.0868000000000002</v>
      </c>
      <c r="F374" s="63">
        <f>F372*F22</f>
        <v>8.0868000000000002</v>
      </c>
    </row>
    <row r="375" spans="1:6" ht="20" customHeight="1">
      <c r="A375" s="70"/>
      <c r="B375" s="70" t="s">
        <v>21</v>
      </c>
      <c r="C375" s="82"/>
      <c r="D375" s="63">
        <f>D372+D92</f>
        <v>98.555999999999997</v>
      </c>
      <c r="E375" s="63">
        <f>E372+E92</f>
        <v>98.555999999999997</v>
      </c>
      <c r="F375" s="63">
        <f>F372+F92</f>
        <v>98.555999999999997</v>
      </c>
    </row>
    <row r="376" spans="1:6" ht="17">
      <c r="A376" s="70"/>
      <c r="B376" s="70" t="s">
        <v>12</v>
      </c>
      <c r="C376" s="83"/>
      <c r="D376" s="63">
        <f>D375/D7*100</f>
        <v>1.4404560070154926</v>
      </c>
      <c r="E376" s="63">
        <f>E375/E7*100</f>
        <v>1.4404560070154926</v>
      </c>
      <c r="F376" s="63">
        <f>F375/F7*100</f>
        <v>1.4404560070154926</v>
      </c>
    </row>
    <row r="377" spans="1:6" ht="29" customHeight="1">
      <c r="A377" s="70"/>
      <c r="B377" s="70" t="s">
        <v>13</v>
      </c>
      <c r="C377" s="84"/>
      <c r="D377" s="63">
        <f>D375*D22</f>
        <v>2887.6907999999999</v>
      </c>
      <c r="E377" s="63">
        <f>E375*E22</f>
        <v>2887.6907999999999</v>
      </c>
      <c r="F377" s="63">
        <f>F375*F22</f>
        <v>2887.6907999999999</v>
      </c>
    </row>
    <row r="378" spans="1:6" ht="17">
      <c r="A378" s="70"/>
      <c r="B378" s="70" t="s">
        <v>151</v>
      </c>
      <c r="C378" s="70"/>
      <c r="D378" s="63">
        <f>D377/D23</f>
        <v>577.53815999999995</v>
      </c>
      <c r="E378" s="63">
        <f>E377/E23</f>
        <v>577.53815999999995</v>
      </c>
      <c r="F378" s="63">
        <f>F377/F23</f>
        <v>577.53815999999995</v>
      </c>
    </row>
    <row r="379" spans="1:6" ht="17">
      <c r="A379" s="70"/>
      <c r="B379" s="70" t="s">
        <v>25</v>
      </c>
      <c r="C379" s="83"/>
      <c r="D379" s="63">
        <f>D376-D10</f>
        <v>-0.75954399298450759</v>
      </c>
      <c r="E379" s="63">
        <f>E376-E10</f>
        <v>-0.35954399298450745</v>
      </c>
      <c r="F379" s="63">
        <f>F376-F10</f>
        <v>-0.55954399298450741</v>
      </c>
    </row>
    <row r="381" spans="1:6" ht="34">
      <c r="A381" s="44">
        <v>13</v>
      </c>
      <c r="B381" s="21" t="s">
        <v>102</v>
      </c>
      <c r="C381" s="85"/>
      <c r="D381" s="86"/>
      <c r="E381" s="86"/>
      <c r="F381" s="86"/>
    </row>
    <row r="382" spans="1:6" ht="17">
      <c r="A382" s="80"/>
      <c r="B382" s="87" t="s">
        <v>10</v>
      </c>
      <c r="C382" s="85"/>
      <c r="D382" s="86"/>
      <c r="E382" s="86"/>
      <c r="F382" s="86"/>
    </row>
    <row r="383" spans="1:6" ht="17">
      <c r="A383" s="87"/>
      <c r="B383" s="87" t="s">
        <v>197</v>
      </c>
      <c r="C383" s="85"/>
      <c r="D383" s="86">
        <f>D7</f>
        <v>6842</v>
      </c>
      <c r="E383" s="86">
        <f>E86</f>
        <v>426.14</v>
      </c>
      <c r="F383" s="86">
        <f>F86</f>
        <v>426.14</v>
      </c>
    </row>
    <row r="384" spans="1:6" ht="17">
      <c r="A384" s="87"/>
      <c r="B384" s="87" t="s">
        <v>17</v>
      </c>
      <c r="C384" s="85"/>
      <c r="D384" s="86">
        <f>D86</f>
        <v>426.14</v>
      </c>
      <c r="E384" s="86">
        <f>E57</f>
        <v>0</v>
      </c>
      <c r="F384" s="86">
        <f>F57</f>
        <v>0</v>
      </c>
    </row>
    <row r="385" spans="1:6" ht="17">
      <c r="A385" s="87"/>
      <c r="B385" s="87" t="s">
        <v>149</v>
      </c>
      <c r="C385" s="85"/>
      <c r="D385" s="86">
        <f>D89</f>
        <v>234</v>
      </c>
      <c r="E385" s="86">
        <f>E89</f>
        <v>234</v>
      </c>
      <c r="F385" s="86">
        <f>F89</f>
        <v>234</v>
      </c>
    </row>
    <row r="386" spans="1:6" ht="17">
      <c r="A386" s="87"/>
      <c r="B386" s="87" t="s">
        <v>123</v>
      </c>
      <c r="C386" s="85"/>
      <c r="D386" s="86">
        <f>D385/D7*100</f>
        <v>3.4200526161940954</v>
      </c>
      <c r="E386" s="86">
        <f>E385/E7*100</f>
        <v>3.4200526161940954</v>
      </c>
      <c r="F386" s="86">
        <f>F385/F7*100</f>
        <v>3.4200526161940954</v>
      </c>
    </row>
    <row r="387" spans="1:6" ht="17">
      <c r="A387" s="87"/>
      <c r="B387" s="87" t="s">
        <v>18</v>
      </c>
      <c r="C387" s="85"/>
      <c r="D387" s="86">
        <f>D385*D22</f>
        <v>6856.2</v>
      </c>
      <c r="E387" s="86">
        <f>E385*E22</f>
        <v>6856.2</v>
      </c>
      <c r="F387" s="86">
        <f>F385*F22</f>
        <v>6856.2</v>
      </c>
    </row>
    <row r="388" spans="1:6" ht="17">
      <c r="A388" s="87"/>
      <c r="B388" s="87" t="s">
        <v>19</v>
      </c>
      <c r="C388" s="85"/>
      <c r="D388" s="86">
        <f>D387/D23</f>
        <v>1371.24</v>
      </c>
      <c r="E388" s="86">
        <f>E387/E23</f>
        <v>1371.24</v>
      </c>
      <c r="F388" s="86">
        <f>F387/F23</f>
        <v>1371.24</v>
      </c>
    </row>
    <row r="389" spans="1:6" ht="17">
      <c r="A389" s="87"/>
      <c r="B389" s="87" t="s">
        <v>25</v>
      </c>
      <c r="C389" s="85"/>
      <c r="D389" s="86">
        <f>D386-D10</f>
        <v>1.2200526161940952</v>
      </c>
      <c r="E389" s="86">
        <f>E386-E10</f>
        <v>1.6200526161940954</v>
      </c>
      <c r="F389" s="86">
        <f>F386-F10</f>
        <v>1.4200526161940954</v>
      </c>
    </row>
    <row r="391" spans="1:6" ht="17">
      <c r="A391" s="44">
        <v>14</v>
      </c>
      <c r="B391" s="3" t="s">
        <v>100</v>
      </c>
      <c r="C391" s="57"/>
      <c r="D391" s="58"/>
      <c r="E391" s="58"/>
      <c r="F391" s="58"/>
    </row>
    <row r="392" spans="1:6" ht="34">
      <c r="A392" s="80"/>
      <c r="B392" s="4" t="s">
        <v>101</v>
      </c>
      <c r="C392" s="57"/>
      <c r="D392" s="58"/>
      <c r="E392" s="58"/>
      <c r="F392" s="58"/>
    </row>
    <row r="393" spans="1:6" ht="34">
      <c r="A393" s="59"/>
      <c r="B393" s="59" t="s">
        <v>147</v>
      </c>
      <c r="C393" s="57"/>
      <c r="D393" s="58">
        <f>D59</f>
        <v>287</v>
      </c>
      <c r="E393" s="58">
        <f>E59</f>
        <v>287</v>
      </c>
      <c r="F393" s="58">
        <f>F59</f>
        <v>287</v>
      </c>
    </row>
    <row r="394" spans="1:6" ht="34">
      <c r="A394" s="59"/>
      <c r="B394" s="59" t="s">
        <v>133</v>
      </c>
      <c r="C394" s="57"/>
      <c r="D394" s="58">
        <f t="shared" ref="D394:F395" si="14">D90</f>
        <v>0.57999999999999996</v>
      </c>
      <c r="E394" s="58">
        <f t="shared" si="14"/>
        <v>0.57999999999999996</v>
      </c>
      <c r="F394" s="58">
        <f t="shared" si="14"/>
        <v>0.57999999999999996</v>
      </c>
    </row>
    <row r="395" spans="1:6" ht="17">
      <c r="A395" s="59"/>
      <c r="B395" s="59" t="s">
        <v>134</v>
      </c>
      <c r="C395" s="57"/>
      <c r="D395" s="58">
        <f t="shared" si="14"/>
        <v>0.42</v>
      </c>
      <c r="E395" s="58">
        <f t="shared" si="14"/>
        <v>0.42</v>
      </c>
      <c r="F395" s="58">
        <f t="shared" si="14"/>
        <v>0.42</v>
      </c>
    </row>
    <row r="396" spans="1:6" ht="34">
      <c r="A396" s="59"/>
      <c r="B396" s="59" t="s">
        <v>397</v>
      </c>
      <c r="C396" s="57"/>
      <c r="D396" s="58">
        <f>D393*D395</f>
        <v>120.53999999999999</v>
      </c>
      <c r="E396" s="58">
        <f t="shared" ref="E396:F396" si="15">E393*E395</f>
        <v>120.53999999999999</v>
      </c>
      <c r="F396" s="58">
        <f t="shared" si="15"/>
        <v>120.53999999999999</v>
      </c>
    </row>
    <row r="397" spans="1:6" ht="34">
      <c r="A397" s="59"/>
      <c r="B397" s="59" t="s">
        <v>396</v>
      </c>
      <c r="C397" s="57"/>
      <c r="D397" s="58">
        <f>D396/D7*100</f>
        <v>1.7617655656240863</v>
      </c>
      <c r="E397" s="58">
        <f>E396/E7*100</f>
        <v>1.7617655656240863</v>
      </c>
      <c r="F397" s="58">
        <f>F396/F7*100</f>
        <v>1.7617655656240863</v>
      </c>
    </row>
    <row r="398" spans="1:6" ht="17">
      <c r="A398" s="59"/>
      <c r="B398" s="59" t="s">
        <v>18</v>
      </c>
      <c r="C398" s="57"/>
      <c r="D398" s="58">
        <f>D396*D22</f>
        <v>3531.8219999999997</v>
      </c>
      <c r="E398" s="58">
        <f>E396*E22</f>
        <v>3531.8219999999997</v>
      </c>
      <c r="F398" s="58">
        <f>F396*F22</f>
        <v>3531.8219999999997</v>
      </c>
    </row>
    <row r="399" spans="1:6" ht="17">
      <c r="A399" s="59"/>
      <c r="B399" s="59" t="s">
        <v>19</v>
      </c>
      <c r="C399" s="57"/>
      <c r="D399" s="58">
        <f>D398/D23</f>
        <v>706.36439999999993</v>
      </c>
      <c r="E399" s="58">
        <f>E398/E23</f>
        <v>706.36439999999993</v>
      </c>
      <c r="F399" s="58">
        <f>F398/F23</f>
        <v>706.36439999999993</v>
      </c>
    </row>
    <row r="400" spans="1:6" ht="17">
      <c r="A400" s="59"/>
      <c r="B400" s="59" t="s">
        <v>25</v>
      </c>
      <c r="C400" s="57"/>
      <c r="D400" s="58">
        <f>D397-D10</f>
        <v>-0.43823443437591392</v>
      </c>
      <c r="E400" s="58">
        <f>E397-E10</f>
        <v>-3.8234434375913784E-2</v>
      </c>
      <c r="F400" s="58">
        <f>F397-F10</f>
        <v>-0.23823443437591374</v>
      </c>
    </row>
    <row r="402" spans="1:6" ht="17">
      <c r="A402" s="44">
        <v>15</v>
      </c>
      <c r="B402" s="10" t="s">
        <v>161</v>
      </c>
      <c r="C402" s="88"/>
      <c r="D402" s="63"/>
      <c r="E402" s="63"/>
      <c r="F402" s="63"/>
    </row>
    <row r="403" spans="1:6">
      <c r="A403" s="70"/>
      <c r="B403" s="70"/>
      <c r="C403" s="88"/>
      <c r="D403" s="63"/>
      <c r="E403" s="63"/>
      <c r="F403" s="63"/>
    </row>
    <row r="404" spans="1:6" ht="34">
      <c r="A404" s="70"/>
      <c r="B404" s="11" t="s">
        <v>162</v>
      </c>
      <c r="C404" s="88"/>
      <c r="D404" s="63"/>
      <c r="E404" s="63"/>
      <c r="F404" s="63"/>
    </row>
    <row r="405" spans="1:6" ht="17">
      <c r="A405" s="70"/>
      <c r="B405" s="70" t="s">
        <v>42</v>
      </c>
      <c r="C405" s="88"/>
      <c r="D405" s="63">
        <f>(D63/100)*D139</f>
        <v>62.943599999999996</v>
      </c>
      <c r="E405" s="63">
        <f>(E63/100)*E139</f>
        <v>62.943599999999996</v>
      </c>
      <c r="F405" s="63">
        <f>(F63/100)*F139</f>
        <v>62.943599999999996</v>
      </c>
    </row>
    <row r="406" spans="1:6" ht="17">
      <c r="A406" s="70"/>
      <c r="B406" s="70" t="s">
        <v>28</v>
      </c>
      <c r="C406" s="88"/>
      <c r="D406" s="89">
        <f>D405*D22</f>
        <v>1844.24748</v>
      </c>
      <c r="E406" s="89">
        <f>E405*E22</f>
        <v>1844.24748</v>
      </c>
      <c r="F406" s="89">
        <f>F405*F22</f>
        <v>1844.24748</v>
      </c>
    </row>
    <row r="407" spans="1:6" ht="17">
      <c r="A407" s="70"/>
      <c r="B407" s="70" t="s">
        <v>21</v>
      </c>
      <c r="C407" s="88"/>
      <c r="D407" s="63">
        <f>D405+D92</f>
        <v>161.2236</v>
      </c>
      <c r="E407" s="63">
        <f>E405+E92</f>
        <v>161.2236</v>
      </c>
      <c r="F407" s="63">
        <f>F405+F92</f>
        <v>161.2236</v>
      </c>
    </row>
    <row r="408" spans="1:6" ht="17">
      <c r="A408" s="70"/>
      <c r="B408" s="70" t="s">
        <v>12</v>
      </c>
      <c r="C408" s="88"/>
      <c r="D408" s="63">
        <f>D407/D7*100</f>
        <v>2.3563811750950014</v>
      </c>
      <c r="E408" s="63">
        <f>E407/E7*100</f>
        <v>2.3563811750950014</v>
      </c>
      <c r="F408" s="63">
        <f>F407/F7*100</f>
        <v>2.3563811750950014</v>
      </c>
    </row>
    <row r="409" spans="1:6" ht="17">
      <c r="A409" s="70"/>
      <c r="B409" s="70" t="s">
        <v>13</v>
      </c>
      <c r="C409" s="88"/>
      <c r="D409" s="63">
        <f>D407*D22</f>
        <v>4723.8514800000003</v>
      </c>
      <c r="E409" s="63">
        <f>E407*E22</f>
        <v>4723.8514800000003</v>
      </c>
      <c r="F409" s="63">
        <f>F407*F22</f>
        <v>4723.8514800000003</v>
      </c>
    </row>
    <row r="410" spans="1:6" ht="17">
      <c r="A410" s="70"/>
      <c r="B410" s="70" t="s">
        <v>151</v>
      </c>
      <c r="C410" s="88"/>
      <c r="D410" s="63">
        <f>D409/D23</f>
        <v>944.77029600000003</v>
      </c>
      <c r="E410" s="63">
        <f>E409/E23</f>
        <v>944.77029600000003</v>
      </c>
      <c r="F410" s="63">
        <f>F409/F23</f>
        <v>944.77029600000003</v>
      </c>
    </row>
    <row r="411" spans="1:6" ht="17">
      <c r="A411" s="70"/>
      <c r="B411" s="70" t="s">
        <v>25</v>
      </c>
      <c r="C411" s="88"/>
      <c r="D411" s="63">
        <f>D408-D10</f>
        <v>0.15638117509500127</v>
      </c>
      <c r="E411" s="63">
        <f>E408-E10</f>
        <v>0.5563811750950014</v>
      </c>
      <c r="F411" s="63">
        <f>F408-F10</f>
        <v>0.35638117509500145</v>
      </c>
    </row>
    <row r="412" spans="1:6">
      <c r="A412" s="70"/>
      <c r="B412" s="70"/>
      <c r="C412" s="88"/>
      <c r="D412" s="63"/>
      <c r="E412" s="63"/>
      <c r="F412" s="63"/>
    </row>
    <row r="413" spans="1:6" ht="34">
      <c r="A413" s="70"/>
      <c r="B413" s="11" t="s">
        <v>163</v>
      </c>
      <c r="C413" s="88"/>
      <c r="D413" s="63"/>
      <c r="E413" s="63"/>
      <c r="F413" s="63"/>
    </row>
    <row r="414" spans="1:6" ht="17">
      <c r="A414" s="70"/>
      <c r="B414" s="70" t="s">
        <v>42</v>
      </c>
      <c r="C414" s="88"/>
      <c r="D414" s="63">
        <f>(D64/100)*D139</f>
        <v>31.471799999999998</v>
      </c>
      <c r="E414" s="63">
        <f>(E64/100)*E139</f>
        <v>31.471799999999998</v>
      </c>
      <c r="F414" s="63">
        <f>(F64/100)*F139</f>
        <v>31.471799999999998</v>
      </c>
    </row>
    <row r="415" spans="1:6" ht="17">
      <c r="A415" s="70"/>
      <c r="B415" s="70" t="s">
        <v>28</v>
      </c>
      <c r="C415" s="88"/>
      <c r="D415" s="63">
        <f>D414*D22</f>
        <v>922.12374</v>
      </c>
      <c r="E415" s="63">
        <f>E414*E22</f>
        <v>922.12374</v>
      </c>
      <c r="F415" s="63">
        <f>F414*F22</f>
        <v>922.12374</v>
      </c>
    </row>
    <row r="416" spans="1:6" ht="17">
      <c r="A416" s="70"/>
      <c r="B416" s="70" t="s">
        <v>21</v>
      </c>
      <c r="C416" s="88"/>
      <c r="D416" s="63">
        <f>D414+D92</f>
        <v>129.7518</v>
      </c>
      <c r="E416" s="63">
        <f>E414+E92</f>
        <v>129.7518</v>
      </c>
      <c r="F416" s="63">
        <f>F414+F92</f>
        <v>129.7518</v>
      </c>
    </row>
    <row r="417" spans="1:6" ht="17">
      <c r="A417" s="70"/>
      <c r="B417" s="70" t="s">
        <v>12</v>
      </c>
      <c r="C417" s="88"/>
      <c r="D417" s="63">
        <f>D416/D7*100</f>
        <v>1.8964016369482608</v>
      </c>
      <c r="E417" s="63">
        <f>E416/E7*100</f>
        <v>1.8964016369482608</v>
      </c>
      <c r="F417" s="63">
        <f>F416/F7*100</f>
        <v>1.8964016369482608</v>
      </c>
    </row>
    <row r="418" spans="1:6" ht="17">
      <c r="A418" s="70"/>
      <c r="B418" s="70" t="s">
        <v>13</v>
      </c>
      <c r="C418" s="88"/>
      <c r="D418" s="63">
        <f>D416*D22</f>
        <v>3801.7277400000003</v>
      </c>
      <c r="E418" s="63">
        <f>E416*E22</f>
        <v>3801.7277400000003</v>
      </c>
      <c r="F418" s="63">
        <f>F416*F22</f>
        <v>3801.7277400000003</v>
      </c>
    </row>
    <row r="419" spans="1:6" ht="17">
      <c r="A419" s="70"/>
      <c r="B419" s="70" t="s">
        <v>151</v>
      </c>
      <c r="C419" s="88"/>
      <c r="D419" s="63">
        <f>D418/D23</f>
        <v>760.34554800000001</v>
      </c>
      <c r="E419" s="63">
        <f>E418/E23</f>
        <v>760.34554800000001</v>
      </c>
      <c r="F419" s="63">
        <f>F418/F23</f>
        <v>760.34554800000001</v>
      </c>
    </row>
    <row r="420" spans="1:6" ht="17">
      <c r="A420" s="70"/>
      <c r="B420" s="70" t="s">
        <v>25</v>
      </c>
      <c r="C420" s="88"/>
      <c r="D420" s="63">
        <f>D417-D10</f>
        <v>-0.30359836305173937</v>
      </c>
      <c r="E420" s="63">
        <f>E417-E10</f>
        <v>9.640163694826076E-2</v>
      </c>
      <c r="F420" s="63">
        <f>F417-F10</f>
        <v>-0.1035983630517392</v>
      </c>
    </row>
    <row r="422" spans="1:6" ht="17">
      <c r="A422" s="44">
        <v>16</v>
      </c>
      <c r="B422" s="10" t="s">
        <v>169</v>
      </c>
      <c r="C422" s="88"/>
      <c r="D422" s="63"/>
      <c r="E422" s="63"/>
      <c r="F422" s="63"/>
    </row>
    <row r="423" spans="1:6" ht="34">
      <c r="A423" s="90"/>
      <c r="B423" s="11" t="s">
        <v>170</v>
      </c>
      <c r="C423" s="88"/>
      <c r="D423" s="63"/>
      <c r="E423" s="63"/>
      <c r="F423" s="63"/>
    </row>
    <row r="424" spans="1:6" ht="17">
      <c r="A424" s="70"/>
      <c r="B424" s="70" t="s">
        <v>42</v>
      </c>
      <c r="C424" s="88"/>
      <c r="D424" s="63">
        <f>(D68/100)*D66</f>
        <v>93.094199999999987</v>
      </c>
      <c r="E424" s="63">
        <f>(E68/100)*E66</f>
        <v>93.094199999999987</v>
      </c>
      <c r="F424" s="63">
        <f>(F68/100)*F66</f>
        <v>93.094199999999987</v>
      </c>
    </row>
    <row r="425" spans="1:6" ht="17">
      <c r="A425" s="70"/>
      <c r="B425" s="70" t="s">
        <v>28</v>
      </c>
      <c r="C425" s="88"/>
      <c r="D425" s="63">
        <f>D424*D22</f>
        <v>2727.6600599999997</v>
      </c>
      <c r="E425" s="63">
        <f>E424*E22</f>
        <v>2727.6600599999997</v>
      </c>
      <c r="F425" s="63">
        <f>F424*F22</f>
        <v>2727.6600599999997</v>
      </c>
    </row>
    <row r="426" spans="1:6" ht="17">
      <c r="A426" s="70"/>
      <c r="B426" s="70" t="s">
        <v>21</v>
      </c>
      <c r="C426" s="88"/>
      <c r="D426" s="63">
        <f>D424+D92</f>
        <v>191.37419999999997</v>
      </c>
      <c r="E426" s="63">
        <f>E424+E92</f>
        <v>191.37419999999997</v>
      </c>
      <c r="F426" s="63">
        <f>F424+F92</f>
        <v>191.37419999999997</v>
      </c>
    </row>
    <row r="427" spans="1:6" ht="17">
      <c r="A427" s="70"/>
      <c r="B427" s="70" t="s">
        <v>12</v>
      </c>
      <c r="C427" s="88"/>
      <c r="D427" s="63">
        <f>D426/D7*100</f>
        <v>2.7970505700087687</v>
      </c>
      <c r="E427" s="63">
        <f>E426/E7*100</f>
        <v>2.7970505700087687</v>
      </c>
      <c r="F427" s="63">
        <f>F426/F7*100</f>
        <v>2.7970505700087687</v>
      </c>
    </row>
    <row r="428" spans="1:6" ht="17">
      <c r="A428" s="70"/>
      <c r="B428" s="70" t="s">
        <v>13</v>
      </c>
      <c r="C428" s="88"/>
      <c r="D428" s="63">
        <f>D426*D22</f>
        <v>5607.2640599999995</v>
      </c>
      <c r="E428" s="63">
        <f>E426*E22</f>
        <v>5607.2640599999995</v>
      </c>
      <c r="F428" s="63">
        <f>F426*F22</f>
        <v>5607.2640599999995</v>
      </c>
    </row>
    <row r="429" spans="1:6" ht="17">
      <c r="A429" s="70"/>
      <c r="B429" s="70" t="s">
        <v>151</v>
      </c>
      <c r="C429" s="88"/>
      <c r="D429" s="63">
        <f>D428/D23</f>
        <v>1121.452812</v>
      </c>
      <c r="E429" s="63">
        <f>E428/E23</f>
        <v>1121.452812</v>
      </c>
      <c r="F429" s="63">
        <f>F428/F23</f>
        <v>1121.452812</v>
      </c>
    </row>
    <row r="430" spans="1:6" ht="17">
      <c r="A430" s="70"/>
      <c r="B430" s="70" t="s">
        <v>25</v>
      </c>
      <c r="C430" s="88"/>
      <c r="D430" s="63">
        <f>D427-D10</f>
        <v>0.59705057000876849</v>
      </c>
      <c r="E430" s="63">
        <f>E427-E10</f>
        <v>0.99705057000876862</v>
      </c>
      <c r="F430" s="63">
        <f>F427-F10</f>
        <v>0.79705057000876867</v>
      </c>
    </row>
    <row r="431" spans="1:6">
      <c r="A431" s="70"/>
      <c r="B431" s="70"/>
      <c r="C431" s="88"/>
      <c r="D431" s="63"/>
      <c r="E431" s="63"/>
      <c r="F431" s="63"/>
    </row>
    <row r="432" spans="1:6" ht="34">
      <c r="A432" s="70"/>
      <c r="B432" s="11" t="s">
        <v>171</v>
      </c>
      <c r="C432" s="88"/>
      <c r="D432" s="63"/>
      <c r="E432" s="63"/>
      <c r="F432" s="63"/>
    </row>
    <row r="433" spans="1:6" ht="17">
      <c r="A433" s="70"/>
      <c r="B433" s="70" t="s">
        <v>42</v>
      </c>
      <c r="C433" s="88"/>
      <c r="D433" s="63">
        <f>(D69/100)*D66</f>
        <v>31.031399999999998</v>
      </c>
      <c r="E433" s="63">
        <f>(E69/100)*E66</f>
        <v>31.031399999999998</v>
      </c>
      <c r="F433" s="63">
        <f>(F69/100)*F66</f>
        <v>31.031399999999998</v>
      </c>
    </row>
    <row r="434" spans="1:6" ht="17">
      <c r="A434" s="70"/>
      <c r="B434" s="70" t="s">
        <v>28</v>
      </c>
      <c r="C434" s="88"/>
      <c r="D434" s="63">
        <f>D433*D22</f>
        <v>909.22001999999998</v>
      </c>
      <c r="E434" s="63">
        <f>E433*E22</f>
        <v>909.22001999999998</v>
      </c>
      <c r="F434" s="63">
        <f>F433*F22</f>
        <v>909.22001999999998</v>
      </c>
    </row>
    <row r="435" spans="1:6" ht="17">
      <c r="A435" s="70"/>
      <c r="B435" s="70" t="s">
        <v>21</v>
      </c>
      <c r="C435" s="88"/>
      <c r="D435" s="63">
        <f>D433+D92</f>
        <v>129.31139999999999</v>
      </c>
      <c r="E435" s="63">
        <f>E433+E92</f>
        <v>129.31139999999999</v>
      </c>
      <c r="F435" s="63">
        <f>F433+F92</f>
        <v>129.31139999999999</v>
      </c>
    </row>
    <row r="436" spans="1:6" ht="17">
      <c r="A436" s="70"/>
      <c r="B436" s="70" t="s">
        <v>12</v>
      </c>
      <c r="C436" s="88"/>
      <c r="D436" s="63">
        <f>D435/D7*100</f>
        <v>1.8899649225372697</v>
      </c>
      <c r="E436" s="63">
        <f>E435/E7*100</f>
        <v>1.8899649225372697</v>
      </c>
      <c r="F436" s="63">
        <f>F435/F7*100</f>
        <v>1.8899649225372697</v>
      </c>
    </row>
    <row r="437" spans="1:6" ht="17">
      <c r="A437" s="70"/>
      <c r="B437" s="70" t="s">
        <v>13</v>
      </c>
      <c r="C437" s="88"/>
      <c r="D437" s="63">
        <f>D435*D22</f>
        <v>3788.82402</v>
      </c>
      <c r="E437" s="63">
        <f>E435*E22</f>
        <v>3788.82402</v>
      </c>
      <c r="F437" s="63">
        <f>F435*F22</f>
        <v>3788.82402</v>
      </c>
    </row>
    <row r="438" spans="1:6" ht="17">
      <c r="A438" s="70"/>
      <c r="B438" s="70" t="s">
        <v>151</v>
      </c>
      <c r="C438" s="88"/>
      <c r="D438" s="63">
        <f>D437/D23</f>
        <v>757.76480400000003</v>
      </c>
      <c r="E438" s="63">
        <f>E437/E23</f>
        <v>757.76480400000003</v>
      </c>
      <c r="F438" s="63">
        <f>F437/F23</f>
        <v>757.76480400000003</v>
      </c>
    </row>
    <row r="439" spans="1:6" ht="17">
      <c r="A439" s="70"/>
      <c r="B439" s="70" t="s">
        <v>25</v>
      </c>
      <c r="C439" s="88"/>
      <c r="D439" s="63">
        <f>D436-D10</f>
        <v>-0.31003507746273051</v>
      </c>
      <c r="E439" s="63">
        <f>E436-E10</f>
        <v>8.996492253726962E-2</v>
      </c>
      <c r="F439" s="63">
        <f>F436-F10</f>
        <v>-0.11003507746273034</v>
      </c>
    </row>
    <row r="441" spans="1:6" ht="17">
      <c r="A441" s="44">
        <v>17</v>
      </c>
      <c r="B441" s="8" t="s">
        <v>114</v>
      </c>
      <c r="C441" s="91"/>
      <c r="D441" s="68"/>
      <c r="E441" s="68"/>
      <c r="F441" s="68"/>
    </row>
    <row r="442" spans="1:6" ht="34">
      <c r="A442" s="44"/>
      <c r="B442" s="9" t="s">
        <v>115</v>
      </c>
      <c r="C442" s="91"/>
      <c r="D442" s="68"/>
      <c r="E442" s="68"/>
      <c r="F442" s="68"/>
    </row>
    <row r="443" spans="1:6" ht="17">
      <c r="A443" s="69"/>
      <c r="B443" s="69" t="s">
        <v>59</v>
      </c>
      <c r="C443" s="91"/>
      <c r="D443" s="68">
        <f>D179</f>
        <v>4969</v>
      </c>
      <c r="E443" s="68">
        <f t="shared" ref="E443:F443" si="16">E179</f>
        <v>4969</v>
      </c>
      <c r="F443" s="68">
        <f t="shared" si="16"/>
        <v>4969</v>
      </c>
    </row>
    <row r="444" spans="1:6" ht="17">
      <c r="A444" s="69"/>
      <c r="B444" s="69" t="s">
        <v>116</v>
      </c>
      <c r="C444" s="91"/>
      <c r="D444" s="68">
        <f>D180</f>
        <v>124.22499999999999</v>
      </c>
      <c r="E444" s="68">
        <f t="shared" ref="E444:F444" si="17">E180</f>
        <v>124.22499999999999</v>
      </c>
      <c r="F444" s="68">
        <f t="shared" si="17"/>
        <v>124.22499999999999</v>
      </c>
    </row>
    <row r="445" spans="1:6" ht="17">
      <c r="A445" s="69"/>
      <c r="B445" s="69" t="s">
        <v>54</v>
      </c>
      <c r="C445" s="91"/>
      <c r="D445" s="68">
        <f>D444/D7*100</f>
        <v>1.8156240865244078</v>
      </c>
      <c r="E445" s="68">
        <f>E444/E7*100</f>
        <v>1.8156240865244078</v>
      </c>
      <c r="F445" s="68">
        <f>F444/F7*100</f>
        <v>1.8156240865244078</v>
      </c>
    </row>
    <row r="446" spans="1:6" ht="17">
      <c r="A446" s="69"/>
      <c r="B446" s="69" t="s">
        <v>25</v>
      </c>
      <c r="C446" s="91"/>
      <c r="D446" s="68">
        <f>D445-D18</f>
        <v>1.5104224513023108</v>
      </c>
      <c r="E446" s="68">
        <f>E445-E18</f>
        <v>1.5714627783467301</v>
      </c>
      <c r="F446" s="68">
        <f>F445-F18</f>
        <v>1.4834511440036138</v>
      </c>
    </row>
    <row r="448" spans="1:6" ht="17">
      <c r="A448" s="44">
        <v>18</v>
      </c>
      <c r="B448" s="7" t="s">
        <v>110</v>
      </c>
      <c r="C448" s="45"/>
      <c r="D448" s="46"/>
      <c r="E448" s="46"/>
      <c r="F448" s="46"/>
    </row>
    <row r="449" spans="1:6" ht="17">
      <c r="A449" s="44"/>
      <c r="B449" s="44" t="s">
        <v>29</v>
      </c>
      <c r="C449" s="45"/>
      <c r="D449" s="46">
        <f>D450/D26</f>
        <v>0</v>
      </c>
      <c r="E449" s="46">
        <f>E450/E26</f>
        <v>0</v>
      </c>
      <c r="F449" s="46">
        <f>F450/F26</f>
        <v>0</v>
      </c>
    </row>
    <row r="450" spans="1:6" ht="17">
      <c r="A450" s="44"/>
      <c r="B450" s="44" t="s">
        <v>28</v>
      </c>
      <c r="C450" s="45"/>
      <c r="D450" s="46">
        <f>D53/100*D181</f>
        <v>0</v>
      </c>
      <c r="E450" s="46">
        <f>E53/100*E181</f>
        <v>0</v>
      </c>
      <c r="F450" s="46">
        <f>F53/100*F181</f>
        <v>0</v>
      </c>
    </row>
    <row r="451" spans="1:6" ht="17">
      <c r="A451" s="44"/>
      <c r="B451" s="44" t="s">
        <v>21</v>
      </c>
      <c r="C451" s="45"/>
      <c r="D451" s="46">
        <f>D453/D26</f>
        <v>92.281500000000008</v>
      </c>
      <c r="E451" s="46">
        <f>E453/E26</f>
        <v>92.281500000000008</v>
      </c>
      <c r="F451" s="46">
        <f>F453/F26</f>
        <v>92.281500000000008</v>
      </c>
    </row>
    <row r="452" spans="1:6" ht="17">
      <c r="A452" s="44"/>
      <c r="B452" s="44" t="s">
        <v>12</v>
      </c>
      <c r="C452" s="45"/>
      <c r="D452" s="46">
        <f>D451/D7*100</f>
        <v>1.3487503653902368</v>
      </c>
      <c r="E452" s="46">
        <f>E451/E7*100</f>
        <v>1.3487503653902368</v>
      </c>
      <c r="F452" s="46">
        <f>F451/F7*100</f>
        <v>1.3487503653902368</v>
      </c>
    </row>
    <row r="453" spans="1:6" ht="17">
      <c r="A453" s="44"/>
      <c r="B453" s="44" t="s">
        <v>13</v>
      </c>
      <c r="C453" s="45"/>
      <c r="D453" s="46">
        <f>D183+D450</f>
        <v>3691.26</v>
      </c>
      <c r="E453" s="46">
        <f>E183+E450</f>
        <v>3691.26</v>
      </c>
      <c r="F453" s="46">
        <f>F183+F450</f>
        <v>3691.26</v>
      </c>
    </row>
    <row r="454" spans="1:6" ht="17">
      <c r="A454" s="44"/>
      <c r="B454" s="44" t="s">
        <v>25</v>
      </c>
      <c r="C454" s="45"/>
      <c r="D454" s="46">
        <f>D452-D18</f>
        <v>1.0435487301681396</v>
      </c>
      <c r="E454" s="46">
        <f>E452-E18</f>
        <v>1.1045890572125592</v>
      </c>
      <c r="F454" s="46">
        <f>F452-F18</f>
        <v>1.0165774228694429</v>
      </c>
    </row>
    <row r="455" spans="1:6">
      <c r="A455" s="44"/>
      <c r="B455" s="44"/>
      <c r="C455" s="45"/>
      <c r="D455" s="46"/>
      <c r="E455" s="46"/>
      <c r="F455" s="46"/>
    </row>
    <row r="456" spans="1:6" ht="17">
      <c r="A456" s="44"/>
      <c r="B456" s="7" t="s">
        <v>111</v>
      </c>
      <c r="C456" s="45"/>
      <c r="D456" s="46"/>
      <c r="E456" s="46"/>
      <c r="F456" s="46"/>
    </row>
    <row r="457" spans="1:6" ht="17">
      <c r="A457" s="44"/>
      <c r="B457" s="44" t="s">
        <v>29</v>
      </c>
      <c r="C457" s="45"/>
      <c r="D457" s="46">
        <f>D458/D26</f>
        <v>3.19435</v>
      </c>
      <c r="E457" s="46">
        <f>E458/E26</f>
        <v>3.19435</v>
      </c>
      <c r="F457" s="46">
        <f>F458/F26</f>
        <v>3.19435</v>
      </c>
    </row>
    <row r="458" spans="1:6" ht="17">
      <c r="A458" s="44"/>
      <c r="B458" s="44" t="s">
        <v>40</v>
      </c>
      <c r="C458" s="45"/>
      <c r="D458" s="46">
        <f>(D54/100)*D181</f>
        <v>127.774</v>
      </c>
      <c r="E458" s="46">
        <f>(E54/100)*E181</f>
        <v>127.774</v>
      </c>
      <c r="F458" s="46">
        <f>(F54/100)*F181</f>
        <v>127.774</v>
      </c>
    </row>
    <row r="459" spans="1:6" ht="17">
      <c r="A459" s="44"/>
      <c r="B459" s="44" t="s">
        <v>21</v>
      </c>
      <c r="C459" s="45"/>
      <c r="D459" s="46">
        <f>D461/D26</f>
        <v>95.475850000000008</v>
      </c>
      <c r="E459" s="46">
        <f>E461/E26</f>
        <v>95.475850000000008</v>
      </c>
      <c r="F459" s="46">
        <f>F461/F26</f>
        <v>95.475850000000008</v>
      </c>
    </row>
    <row r="460" spans="1:6" ht="17">
      <c r="A460" s="44"/>
      <c r="B460" s="44" t="s">
        <v>12</v>
      </c>
      <c r="C460" s="45"/>
      <c r="D460" s="46">
        <f>D459/D7*100</f>
        <v>1.395437737503654</v>
      </c>
      <c r="E460" s="46">
        <f>E459/E7*100</f>
        <v>1.395437737503654</v>
      </c>
      <c r="F460" s="46">
        <f>F459/F7*100</f>
        <v>1.395437737503654</v>
      </c>
    </row>
    <row r="461" spans="1:6" ht="17">
      <c r="A461" s="44"/>
      <c r="B461" s="44" t="s">
        <v>41</v>
      </c>
      <c r="C461" s="45"/>
      <c r="D461" s="46">
        <f>D183+D458</f>
        <v>3819.0340000000001</v>
      </c>
      <c r="E461" s="46">
        <f>E183+E458</f>
        <v>3819.0340000000001</v>
      </c>
      <c r="F461" s="46">
        <f>F183+F458</f>
        <v>3819.0340000000001</v>
      </c>
    </row>
    <row r="462" spans="1:6" ht="17">
      <c r="A462" s="44"/>
      <c r="B462" s="44" t="s">
        <v>25</v>
      </c>
      <c r="C462" s="45"/>
      <c r="D462" s="46">
        <f>D460-D18</f>
        <v>1.090236102281557</v>
      </c>
      <c r="E462" s="46">
        <f>E460-E18</f>
        <v>1.1512764293259763</v>
      </c>
      <c r="F462" s="46">
        <f>F460-F18</f>
        <v>1.06326479498286</v>
      </c>
    </row>
    <row r="463" spans="1:6">
      <c r="A463" s="44"/>
      <c r="B463" s="44"/>
      <c r="C463" s="45"/>
      <c r="D463" s="46"/>
      <c r="E463" s="46"/>
      <c r="F463" s="46"/>
    </row>
    <row r="464" spans="1:6" ht="17">
      <c r="A464" s="44"/>
      <c r="B464" s="19" t="s">
        <v>112</v>
      </c>
      <c r="C464" s="45"/>
      <c r="D464" s="46"/>
      <c r="E464" s="46"/>
      <c r="F464" s="46"/>
    </row>
    <row r="465" spans="1:6" ht="17">
      <c r="A465" s="44"/>
      <c r="B465" s="44" t="s">
        <v>29</v>
      </c>
      <c r="C465" s="45"/>
      <c r="D465" s="46">
        <f>D466/D26</f>
        <v>6.3887</v>
      </c>
      <c r="E465" s="46">
        <f>E466/E26</f>
        <v>6.3887</v>
      </c>
      <c r="F465" s="46">
        <f>F466/F26</f>
        <v>6.3887</v>
      </c>
    </row>
    <row r="466" spans="1:6" ht="17">
      <c r="A466" s="44"/>
      <c r="B466" s="44" t="s">
        <v>40</v>
      </c>
      <c r="C466" s="45"/>
      <c r="D466" s="46">
        <f>(D55/100)*D181</f>
        <v>255.548</v>
      </c>
      <c r="E466" s="46">
        <f>(E55/100)*E181</f>
        <v>255.548</v>
      </c>
      <c r="F466" s="46">
        <f>(F55/100)*F181</f>
        <v>255.548</v>
      </c>
    </row>
    <row r="467" spans="1:6" ht="17">
      <c r="A467" s="44"/>
      <c r="B467" s="44" t="s">
        <v>21</v>
      </c>
      <c r="C467" s="45"/>
      <c r="D467" s="46">
        <f>D469/D26</f>
        <v>98.670199999999994</v>
      </c>
      <c r="E467" s="46">
        <f>E469/E26</f>
        <v>98.670199999999994</v>
      </c>
      <c r="F467" s="46">
        <f>F469/F26</f>
        <v>98.670199999999994</v>
      </c>
    </row>
    <row r="468" spans="1:6" ht="17">
      <c r="A468" s="44"/>
      <c r="B468" s="44" t="s">
        <v>12</v>
      </c>
      <c r="C468" s="45"/>
      <c r="D468" s="46">
        <f>D467/D7*100</f>
        <v>1.4421251096170711</v>
      </c>
      <c r="E468" s="46">
        <f>E467/E7*100</f>
        <v>1.4421251096170711</v>
      </c>
      <c r="F468" s="46">
        <f>F467/F7*100</f>
        <v>1.4421251096170711</v>
      </c>
    </row>
    <row r="469" spans="1:6" ht="17">
      <c r="A469" s="44"/>
      <c r="B469" s="44" t="s">
        <v>41</v>
      </c>
      <c r="C469" s="45"/>
      <c r="D469" s="46">
        <f>D183+D466</f>
        <v>3946.808</v>
      </c>
      <c r="E469" s="46">
        <f>E183+E466</f>
        <v>3946.808</v>
      </c>
      <c r="F469" s="46">
        <f>F183+F466</f>
        <v>3946.808</v>
      </c>
    </row>
    <row r="470" spans="1:6" ht="17">
      <c r="A470" s="44"/>
      <c r="B470" s="44" t="s">
        <v>25</v>
      </c>
      <c r="C470" s="45"/>
      <c r="D470" s="46">
        <f>D460-D18</f>
        <v>1.090236102281557</v>
      </c>
      <c r="E470" s="46">
        <f>E460-E18</f>
        <v>1.1512764293259763</v>
      </c>
      <c r="F470" s="46">
        <f>F460-F18</f>
        <v>1.06326479498286</v>
      </c>
    </row>
    <row r="491" spans="1:6" ht="17">
      <c r="A491" s="76">
        <v>19</v>
      </c>
      <c r="B491" s="14" t="s">
        <v>421</v>
      </c>
      <c r="C491" s="77"/>
      <c r="D491" s="66"/>
      <c r="E491" s="66"/>
      <c r="F491" s="66"/>
    </row>
    <row r="492" spans="1:6" ht="34">
      <c r="A492" s="92"/>
      <c r="B492" s="15" t="s">
        <v>422</v>
      </c>
      <c r="C492" s="77"/>
      <c r="D492" s="66"/>
      <c r="E492" s="66"/>
      <c r="F492" s="66"/>
    </row>
    <row r="493" spans="1:6" ht="17">
      <c r="A493" s="76"/>
      <c r="B493" s="76" t="s">
        <v>423</v>
      </c>
      <c r="C493" s="77"/>
      <c r="D493" s="66">
        <f>($D$74/100)*$D$71</f>
        <v>89.69680000000001</v>
      </c>
      <c r="E493" s="66">
        <f t="shared" ref="E493:F493" si="18">($D$74/100)*$D$71</f>
        <v>89.69680000000001</v>
      </c>
      <c r="F493" s="66">
        <f t="shared" si="18"/>
        <v>89.69680000000001</v>
      </c>
    </row>
    <row r="494" spans="1:6" ht="17">
      <c r="A494" s="76"/>
      <c r="B494" s="76" t="s">
        <v>28</v>
      </c>
      <c r="C494" s="77"/>
      <c r="D494" s="66">
        <f>$D$493*$D$22</f>
        <v>2628.1162400000003</v>
      </c>
      <c r="E494" s="66">
        <f>$D$493*$D$22</f>
        <v>2628.1162400000003</v>
      </c>
      <c r="F494" s="66">
        <f>$D$493*$D$22</f>
        <v>2628.1162400000003</v>
      </c>
    </row>
    <row r="495" spans="1:6" ht="17">
      <c r="A495" s="76"/>
      <c r="B495" s="76" t="s">
        <v>21</v>
      </c>
      <c r="C495" s="77"/>
      <c r="D495" s="66">
        <f>$D$493+$D$87</f>
        <v>89.69680000000001</v>
      </c>
      <c r="E495" s="66">
        <f>$D$493+$D$87</f>
        <v>89.69680000000001</v>
      </c>
      <c r="F495" s="66">
        <f>$D$493+$D$87</f>
        <v>89.69680000000001</v>
      </c>
    </row>
    <row r="496" spans="1:6" ht="17">
      <c r="A496" s="76"/>
      <c r="B496" s="76" t="s">
        <v>12</v>
      </c>
      <c r="C496" s="77"/>
      <c r="D496" s="66">
        <f>$D$495/$D$7*100</f>
        <v>1.3109733995907631</v>
      </c>
      <c r="E496" s="66">
        <f>$D$495/$D$7*100</f>
        <v>1.3109733995907631</v>
      </c>
      <c r="F496" s="66">
        <f>$D$495/$D$7*100</f>
        <v>1.3109733995907631</v>
      </c>
    </row>
    <row r="497" spans="1:6" ht="17">
      <c r="A497" s="76"/>
      <c r="B497" s="76" t="s">
        <v>13</v>
      </c>
      <c r="C497" s="77"/>
      <c r="D497" s="66">
        <f>$D$495*$D$22</f>
        <v>2628.1162400000003</v>
      </c>
      <c r="E497" s="66">
        <f>$D$495*$D$22</f>
        <v>2628.1162400000003</v>
      </c>
      <c r="F497" s="66">
        <f>$D$495*$D$22</f>
        <v>2628.1162400000003</v>
      </c>
    </row>
    <row r="498" spans="1:6" ht="17">
      <c r="A498" s="76"/>
      <c r="B498" s="76" t="s">
        <v>151</v>
      </c>
      <c r="C498" s="77"/>
      <c r="D498" s="66">
        <f>$D$497/$D$23</f>
        <v>525.6232480000001</v>
      </c>
      <c r="E498" s="66">
        <f>$D$497/$D$23</f>
        <v>525.6232480000001</v>
      </c>
      <c r="F498" s="66">
        <f>$D$497/$D$23</f>
        <v>525.6232480000001</v>
      </c>
    </row>
    <row r="499" spans="1:6" ht="17">
      <c r="A499" s="76"/>
      <c r="B499" s="76" t="s">
        <v>25</v>
      </c>
      <c r="C499" s="77"/>
      <c r="D499" s="66">
        <f>$D$496-$D$10</f>
        <v>-0.88902660040923709</v>
      </c>
      <c r="E499" s="66">
        <f>$E$496-$E$10</f>
        <v>-0.48902660040923696</v>
      </c>
      <c r="F499" s="66">
        <f>$F$496-$F$10</f>
        <v>-0.68902660040923691</v>
      </c>
    </row>
    <row r="500" spans="1:6">
      <c r="A500" s="76"/>
      <c r="B500" s="76"/>
      <c r="C500" s="77"/>
      <c r="D500" s="66"/>
      <c r="E500" s="66"/>
      <c r="F500" s="66"/>
    </row>
    <row r="501" spans="1:6" ht="34">
      <c r="A501" s="92"/>
      <c r="B501" s="15" t="s">
        <v>424</v>
      </c>
      <c r="C501" s="77"/>
      <c r="D501" s="66"/>
      <c r="E501" s="66"/>
      <c r="F501" s="66"/>
    </row>
    <row r="502" spans="1:6" ht="17">
      <c r="A502" s="76"/>
      <c r="B502" s="76" t="s">
        <v>423</v>
      </c>
      <c r="C502" s="77"/>
      <c r="D502" s="66">
        <f>($D$73/100)*$D$71</f>
        <v>44.848400000000005</v>
      </c>
      <c r="E502" s="66">
        <f t="shared" ref="E502:F502" si="19">($D$73/100)*$D$71</f>
        <v>44.848400000000005</v>
      </c>
      <c r="F502" s="66">
        <f t="shared" si="19"/>
        <v>44.848400000000005</v>
      </c>
    </row>
    <row r="503" spans="1:6" ht="17">
      <c r="A503" s="76"/>
      <c r="B503" s="76" t="s">
        <v>28</v>
      </c>
      <c r="C503" s="77"/>
      <c r="D503" s="66">
        <f>$D$502*$D$22</f>
        <v>1314.0581200000001</v>
      </c>
      <c r="E503" s="66">
        <f>$D$502*$D$22</f>
        <v>1314.0581200000001</v>
      </c>
      <c r="F503" s="66">
        <f>$D$502*$D$22</f>
        <v>1314.0581200000001</v>
      </c>
    </row>
    <row r="504" spans="1:6" ht="17">
      <c r="A504" s="76"/>
      <c r="B504" s="76" t="s">
        <v>21</v>
      </c>
      <c r="C504" s="77"/>
      <c r="D504" s="66">
        <f>$D$502+$D$87</f>
        <v>44.848400000000005</v>
      </c>
      <c r="E504" s="66">
        <f>$D$502+$D$87</f>
        <v>44.848400000000005</v>
      </c>
      <c r="F504" s="66">
        <f>$D$502+$D$87</f>
        <v>44.848400000000005</v>
      </c>
    </row>
    <row r="505" spans="1:6" ht="17">
      <c r="A505" s="76"/>
      <c r="B505" s="76" t="s">
        <v>12</v>
      </c>
      <c r="C505" s="77"/>
      <c r="D505" s="66">
        <f>$D$504/$D$7*100</f>
        <v>0.65548669979538154</v>
      </c>
      <c r="E505" s="66">
        <f>$D$504/$D$7*100</f>
        <v>0.65548669979538154</v>
      </c>
      <c r="F505" s="66">
        <f>$D$504/$D$7*100</f>
        <v>0.65548669979538154</v>
      </c>
    </row>
    <row r="506" spans="1:6" ht="17">
      <c r="A506" s="76"/>
      <c r="B506" s="76" t="s">
        <v>13</v>
      </c>
      <c r="C506" s="77"/>
      <c r="D506" s="66">
        <f>$D$504*$D$22</f>
        <v>1314.0581200000001</v>
      </c>
      <c r="E506" s="66">
        <f>$D$504*$D$22</f>
        <v>1314.0581200000001</v>
      </c>
      <c r="F506" s="66">
        <f>$D$504*$D$22</f>
        <v>1314.0581200000001</v>
      </c>
    </row>
    <row r="507" spans="1:6" ht="17">
      <c r="A507" s="76"/>
      <c r="B507" s="76" t="s">
        <v>151</v>
      </c>
      <c r="C507" s="77"/>
      <c r="D507" s="66">
        <f>$D$506/$D$23</f>
        <v>262.81162400000005</v>
      </c>
      <c r="E507" s="66">
        <f>$D$506/$D$23</f>
        <v>262.81162400000005</v>
      </c>
      <c r="F507" s="66">
        <f>$D$506/$D$23</f>
        <v>262.81162400000005</v>
      </c>
    </row>
    <row r="508" spans="1:6" ht="17">
      <c r="A508" s="76"/>
      <c r="B508" s="76" t="s">
        <v>25</v>
      </c>
      <c r="C508" s="77"/>
      <c r="D508" s="66">
        <f>$D$505-$D$10</f>
        <v>-1.5445133002046187</v>
      </c>
      <c r="E508" s="66">
        <f>$E$505-$E$10</f>
        <v>-1.1445133002046184</v>
      </c>
      <c r="F508" s="66">
        <f>$F$505-$F$10</f>
        <v>-1.3445133002046186</v>
      </c>
    </row>
    <row r="511" spans="1:6" ht="17">
      <c r="A511" s="59">
        <v>20</v>
      </c>
      <c r="B511" s="3" t="s">
        <v>186</v>
      </c>
      <c r="C511" s="57"/>
      <c r="D511" s="58"/>
      <c r="E511" s="58"/>
      <c r="F511" s="58"/>
    </row>
    <row r="512" spans="1:6" ht="34">
      <c r="A512" s="93"/>
      <c r="B512" s="4" t="s">
        <v>187</v>
      </c>
      <c r="C512" s="57"/>
      <c r="D512" s="58"/>
      <c r="E512" s="58"/>
      <c r="F512" s="58"/>
    </row>
    <row r="513" spans="1:6" ht="17">
      <c r="A513" s="59"/>
      <c r="B513" s="59" t="s">
        <v>423</v>
      </c>
      <c r="C513" s="57"/>
      <c r="D513" s="58">
        <f>($D$79/100)*$D$76</f>
        <v>73.435200000000009</v>
      </c>
      <c r="E513" s="58">
        <f t="shared" ref="E513:F513" si="20">($D$79/100)*$D$76</f>
        <v>73.435200000000009</v>
      </c>
      <c r="F513" s="58">
        <f t="shared" si="20"/>
        <v>73.435200000000009</v>
      </c>
    </row>
    <row r="514" spans="1:6" ht="17">
      <c r="A514" s="59"/>
      <c r="B514" s="59" t="s">
        <v>28</v>
      </c>
      <c r="C514" s="57"/>
      <c r="D514" s="58">
        <f>$D$513*$D$22</f>
        <v>2151.6513600000003</v>
      </c>
      <c r="E514" s="58">
        <f>$D$513*$D$22</f>
        <v>2151.6513600000003</v>
      </c>
      <c r="F514" s="58">
        <f>$D$513*$D$22</f>
        <v>2151.6513600000003</v>
      </c>
    </row>
    <row r="515" spans="1:6" ht="17">
      <c r="A515" s="59"/>
      <c r="B515" s="59" t="s">
        <v>21</v>
      </c>
      <c r="C515" s="57"/>
      <c r="D515" s="58">
        <f>$D$513+$D$88</f>
        <v>73.435200000000009</v>
      </c>
      <c r="E515" s="58">
        <f>$D$513+$D$88</f>
        <v>73.435200000000009</v>
      </c>
      <c r="F515" s="58">
        <f>$D$513+$D$88</f>
        <v>73.435200000000009</v>
      </c>
    </row>
    <row r="516" spans="1:6" ht="17">
      <c r="A516" s="59"/>
      <c r="B516" s="59" t="s">
        <v>12</v>
      </c>
      <c r="C516" s="57"/>
      <c r="D516" s="58">
        <f>$D$515/$D$7*100</f>
        <v>1.0733002046185327</v>
      </c>
      <c r="E516" s="58">
        <f>$D$515/$D$7*100</f>
        <v>1.0733002046185327</v>
      </c>
      <c r="F516" s="58">
        <f>$D$515/$D$7*100</f>
        <v>1.0733002046185327</v>
      </c>
    </row>
    <row r="517" spans="1:6" ht="17">
      <c r="A517" s="59"/>
      <c r="B517" s="59" t="s">
        <v>13</v>
      </c>
      <c r="C517" s="57"/>
      <c r="D517" s="58">
        <f>$D$515*$D$22</f>
        <v>2151.6513600000003</v>
      </c>
      <c r="E517" s="58">
        <f>$D$515*$D$22</f>
        <v>2151.6513600000003</v>
      </c>
      <c r="F517" s="58">
        <f>$D$515*$D$22</f>
        <v>2151.6513600000003</v>
      </c>
    </row>
    <row r="518" spans="1:6" ht="17">
      <c r="A518" s="59"/>
      <c r="B518" s="59" t="s">
        <v>151</v>
      </c>
      <c r="C518" s="57"/>
      <c r="D518" s="58">
        <f>$D$517/$D$23</f>
        <v>430.33027200000004</v>
      </c>
      <c r="E518" s="58">
        <f>$D$517/$D$23</f>
        <v>430.33027200000004</v>
      </c>
      <c r="F518" s="58">
        <f>$D$517/$D$23</f>
        <v>430.33027200000004</v>
      </c>
    </row>
    <row r="519" spans="1:6" ht="17">
      <c r="A519" s="59"/>
      <c r="B519" s="59" t="s">
        <v>25</v>
      </c>
      <c r="C519" s="57"/>
      <c r="D519" s="58">
        <f>$D$516-$D$10</f>
        <v>-1.1266997953814675</v>
      </c>
      <c r="E519" s="58">
        <f>$E$516-$E$10</f>
        <v>-0.72669979538146734</v>
      </c>
      <c r="F519" s="58">
        <f>$F$516-$F$10</f>
        <v>-0.9266997953814673</v>
      </c>
    </row>
    <row r="520" spans="1:6">
      <c r="A520" s="59"/>
      <c r="B520" s="59"/>
      <c r="C520" s="57"/>
      <c r="D520" s="58"/>
      <c r="E520" s="58"/>
      <c r="F520" s="58"/>
    </row>
    <row r="521" spans="1:6" ht="34">
      <c r="A521" s="93"/>
      <c r="B521" s="4" t="s">
        <v>188</v>
      </c>
      <c r="C521" s="57"/>
      <c r="D521" s="58"/>
      <c r="E521" s="58"/>
      <c r="F521" s="58"/>
    </row>
    <row r="522" spans="1:6" ht="17">
      <c r="A522" s="59"/>
      <c r="B522" s="59" t="s">
        <v>423</v>
      </c>
      <c r="C522" s="57"/>
      <c r="D522" s="58">
        <f>($D$78/100)*$D$76</f>
        <v>36.717600000000004</v>
      </c>
      <c r="E522" s="58">
        <f t="shared" ref="E522:F522" si="21">($D$78/100)*$D$76</f>
        <v>36.717600000000004</v>
      </c>
      <c r="F522" s="58">
        <f t="shared" si="21"/>
        <v>36.717600000000004</v>
      </c>
    </row>
    <row r="523" spans="1:6" ht="17">
      <c r="A523" s="59"/>
      <c r="B523" s="59" t="s">
        <v>28</v>
      </c>
      <c r="C523" s="57"/>
      <c r="D523" s="58">
        <f>$D$522*$D$22</f>
        <v>1075.8256800000001</v>
      </c>
      <c r="E523" s="58">
        <f>$D$522*$D$22</f>
        <v>1075.8256800000001</v>
      </c>
      <c r="F523" s="58">
        <f>$D$522*$D$22</f>
        <v>1075.8256800000001</v>
      </c>
    </row>
    <row r="524" spans="1:6" ht="17">
      <c r="A524" s="59"/>
      <c r="B524" s="59" t="s">
        <v>21</v>
      </c>
      <c r="C524" s="57"/>
      <c r="D524" s="58">
        <f>$D$522+$D$88</f>
        <v>36.717600000000004</v>
      </c>
      <c r="E524" s="58">
        <f>$D$522+$D$88</f>
        <v>36.717600000000004</v>
      </c>
      <c r="F524" s="58">
        <f>$D$522+$D$88</f>
        <v>36.717600000000004</v>
      </c>
    </row>
    <row r="525" spans="1:6" ht="17">
      <c r="A525" s="59"/>
      <c r="B525" s="59" t="s">
        <v>12</v>
      </c>
      <c r="C525" s="57"/>
      <c r="D525" s="58">
        <f>$D$524/$D$7*100</f>
        <v>0.53665010230926635</v>
      </c>
      <c r="E525" s="58">
        <f>$D$524/$D$7*100</f>
        <v>0.53665010230926635</v>
      </c>
      <c r="F525" s="58">
        <f>$D$524/$D$7*100</f>
        <v>0.53665010230926635</v>
      </c>
    </row>
    <row r="526" spans="1:6" ht="17">
      <c r="A526" s="59"/>
      <c r="B526" s="59" t="s">
        <v>13</v>
      </c>
      <c r="C526" s="57"/>
      <c r="D526" s="58">
        <f>$D$524*$D$22</f>
        <v>1075.8256800000001</v>
      </c>
      <c r="E526" s="58">
        <f>$D$524*$D$22</f>
        <v>1075.8256800000001</v>
      </c>
      <c r="F526" s="58">
        <f>$D$524*$D$22</f>
        <v>1075.8256800000001</v>
      </c>
    </row>
    <row r="527" spans="1:6" ht="17">
      <c r="A527" s="59"/>
      <c r="B527" s="59" t="s">
        <v>151</v>
      </c>
      <c r="C527" s="57"/>
      <c r="D527" s="58">
        <f>$D$526/$D$23</f>
        <v>215.16513600000002</v>
      </c>
      <c r="E527" s="58">
        <f>$D$526/$D$23</f>
        <v>215.16513600000002</v>
      </c>
      <c r="F527" s="58">
        <f>$D$526/$D$23</f>
        <v>215.16513600000002</v>
      </c>
    </row>
    <row r="528" spans="1:6" ht="17">
      <c r="A528" s="59"/>
      <c r="B528" s="59" t="s">
        <v>25</v>
      </c>
      <c r="C528" s="57"/>
      <c r="D528" s="58">
        <f>$D$525-$D$10</f>
        <v>-1.6633498976907339</v>
      </c>
      <c r="E528" s="58">
        <f>$E$525-$E$10</f>
        <v>-1.2633498976907336</v>
      </c>
      <c r="F528" s="58">
        <f>$F$525-$F$10</f>
        <v>-1.4633498976907338</v>
      </c>
    </row>
  </sheetData>
  <phoneticPr fontId="5" type="noConversion"/>
  <pageMargins left="0.25" right="0.25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6F93B-2571-EA42-B0FE-452406E330AB}">
  <dimension ref="A1:T503"/>
  <sheetViews>
    <sheetView zoomScale="86" zoomScaleNormal="86" workbookViewId="0">
      <selection activeCell="B1" sqref="B1"/>
    </sheetView>
  </sheetViews>
  <sheetFormatPr baseColWidth="10" defaultRowHeight="16"/>
  <cols>
    <col min="1" max="1" width="6.33203125" style="30" customWidth="1"/>
    <col min="2" max="2" width="43.6640625" style="30" customWidth="1"/>
    <col min="3" max="3" width="32.83203125" style="31" hidden="1" customWidth="1"/>
    <col min="4" max="4" width="27.33203125" style="29" customWidth="1"/>
    <col min="5" max="6" width="28.1640625" style="29" customWidth="1"/>
    <col min="7" max="16384" width="10.83203125" style="30"/>
  </cols>
  <sheetData>
    <row r="1" spans="2:20" ht="22">
      <c r="B1" s="5" t="s">
        <v>433</v>
      </c>
      <c r="C1" s="28"/>
    </row>
    <row r="2" spans="2:20" ht="17">
      <c r="B2" s="30" t="s">
        <v>83</v>
      </c>
    </row>
    <row r="4" spans="2:20" s="34" customFormat="1" ht="17">
      <c r="B4" s="22" t="s">
        <v>32</v>
      </c>
      <c r="C4" s="32"/>
      <c r="D4" s="33"/>
      <c r="E4" s="33"/>
      <c r="F4" s="33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</row>
    <row r="6" spans="2:20" s="37" customFormat="1" ht="17">
      <c r="B6" s="17" t="s">
        <v>391</v>
      </c>
      <c r="C6" s="35"/>
      <c r="D6" s="36" t="s">
        <v>0</v>
      </c>
      <c r="E6" s="36" t="s">
        <v>0</v>
      </c>
      <c r="F6" s="36" t="s">
        <v>0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</row>
    <row r="7" spans="2:20" s="37" customFormat="1" ht="17">
      <c r="B7" s="37" t="s">
        <v>14</v>
      </c>
      <c r="C7" s="35"/>
      <c r="D7" s="36">
        <v>6842</v>
      </c>
      <c r="E7" s="36">
        <v>6842</v>
      </c>
      <c r="F7" s="36">
        <v>6842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</row>
    <row r="9" spans="2:20" s="37" customFormat="1" ht="17">
      <c r="B9" s="17" t="s">
        <v>240</v>
      </c>
      <c r="C9" s="35"/>
      <c r="D9" s="36"/>
      <c r="E9" s="36"/>
      <c r="F9" s="36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</row>
    <row r="10" spans="2:20" s="37" customFormat="1" ht="34">
      <c r="B10" s="37" t="s">
        <v>36</v>
      </c>
      <c r="C10" s="35"/>
      <c r="D10" s="36">
        <v>2.2000000000000002</v>
      </c>
      <c r="E10" s="36">
        <v>1.8</v>
      </c>
      <c r="F10" s="36">
        <v>2</v>
      </c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</row>
    <row r="11" spans="2:20" s="37" customFormat="1" ht="22" customHeight="1">
      <c r="B11" s="37" t="s">
        <v>30</v>
      </c>
      <c r="C11" s="35"/>
      <c r="D11" s="38" t="s">
        <v>31</v>
      </c>
      <c r="E11" s="38" t="s">
        <v>68</v>
      </c>
      <c r="F11" s="38" t="s">
        <v>85</v>
      </c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</row>
    <row r="12" spans="2:20" ht="22" customHeight="1">
      <c r="D12" s="39"/>
      <c r="E12" s="39"/>
      <c r="F12" s="39"/>
    </row>
    <row r="13" spans="2:20" s="37" customFormat="1" ht="22" customHeight="1">
      <c r="B13" s="17" t="s">
        <v>241</v>
      </c>
      <c r="C13" s="35"/>
      <c r="D13" s="40"/>
      <c r="E13" s="40"/>
      <c r="F13" s="4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</row>
    <row r="14" spans="2:20" s="37" customFormat="1" ht="26" customHeight="1">
      <c r="B14" s="37" t="s">
        <v>209</v>
      </c>
      <c r="C14" s="35"/>
      <c r="D14" s="40">
        <v>107.5</v>
      </c>
      <c r="E14" s="40">
        <v>86</v>
      </c>
      <c r="F14" s="4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</row>
    <row r="15" spans="2:20" s="37" customFormat="1" ht="35" customHeight="1">
      <c r="B15" s="37" t="s">
        <v>38</v>
      </c>
      <c r="C15" s="35"/>
      <c r="D15" s="40">
        <f>D14/13</f>
        <v>8.2692307692307701</v>
      </c>
      <c r="E15" s="40">
        <f>E14/13</f>
        <v>6.615384615384615</v>
      </c>
      <c r="F15" s="40">
        <v>9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</row>
    <row r="16" spans="2:20" s="37" customFormat="1" ht="34" customHeight="1">
      <c r="B16" s="37" t="s">
        <v>127</v>
      </c>
      <c r="C16" s="35"/>
      <c r="D16" s="40">
        <f>D15/4</f>
        <v>2.0673076923076925</v>
      </c>
      <c r="E16" s="40">
        <f>E15/4</f>
        <v>1.6538461538461537</v>
      </c>
      <c r="F16" s="40">
        <f>F15/4</f>
        <v>2.25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</row>
    <row r="17" spans="2:20" s="37" customFormat="1" ht="34" customHeight="1">
      <c r="B17" s="37" t="s">
        <v>55</v>
      </c>
      <c r="C17" s="35"/>
      <c r="D17" s="40">
        <f>D16*1000/D25</f>
        <v>20.881895881895883</v>
      </c>
      <c r="E17" s="40">
        <f t="shared" ref="E17:F17" si="0">E16*1000/E25</f>
        <v>16.705516705516704</v>
      </c>
      <c r="F17" s="40">
        <f t="shared" si="0"/>
        <v>22.727272727272727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</row>
    <row r="18" spans="2:20" s="37" customFormat="1" ht="26" customHeight="1">
      <c r="B18" s="37" t="s">
        <v>37</v>
      </c>
      <c r="C18" s="35"/>
      <c r="D18" s="40">
        <f>D17/D7*100</f>
        <v>0.30520163522209709</v>
      </c>
      <c r="E18" s="40">
        <f t="shared" ref="E18:F18" si="1">E17/E7*100</f>
        <v>0.24416130817767764</v>
      </c>
      <c r="F18" s="40">
        <f t="shared" si="1"/>
        <v>0.33217294252079405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</row>
    <row r="19" spans="2:20" s="37" customFormat="1" ht="22" customHeight="1">
      <c r="C19" s="35"/>
      <c r="D19" s="40" t="s">
        <v>39</v>
      </c>
      <c r="E19" s="40" t="s">
        <v>39</v>
      </c>
      <c r="F19" s="40" t="s">
        <v>34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</row>
    <row r="21" spans="2:20" s="37" customFormat="1" ht="17">
      <c r="B21" s="17" t="s">
        <v>125</v>
      </c>
      <c r="C21" s="35"/>
      <c r="D21" s="36"/>
      <c r="E21" s="36"/>
      <c r="F21" s="36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</row>
    <row r="22" spans="2:20" s="37" customFormat="1" ht="18" customHeight="1">
      <c r="B22" s="37" t="s">
        <v>16</v>
      </c>
      <c r="C22" s="35"/>
      <c r="D22" s="36">
        <v>29.3</v>
      </c>
      <c r="E22" s="36">
        <v>29.3</v>
      </c>
      <c r="F22" s="36">
        <v>29.3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</row>
    <row r="23" spans="2:20" s="37" customFormat="1" ht="18" customHeight="1">
      <c r="B23" s="37" t="s">
        <v>121</v>
      </c>
      <c r="C23" s="35"/>
      <c r="D23" s="36">
        <v>5</v>
      </c>
      <c r="E23" s="36">
        <v>5</v>
      </c>
      <c r="F23" s="36">
        <v>5</v>
      </c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</row>
    <row r="24" spans="2:20" s="37" customFormat="1" ht="18" customHeight="1">
      <c r="B24" s="37" t="s">
        <v>122</v>
      </c>
      <c r="C24" s="35"/>
      <c r="D24" s="36">
        <v>149</v>
      </c>
      <c r="E24" s="36">
        <v>149</v>
      </c>
      <c r="F24" s="36">
        <v>149</v>
      </c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</row>
    <row r="25" spans="2:20" s="37" customFormat="1" ht="18" customHeight="1">
      <c r="B25" s="37" t="s">
        <v>129</v>
      </c>
      <c r="C25" s="35"/>
      <c r="D25" s="36">
        <v>99</v>
      </c>
      <c r="E25" s="36">
        <v>99</v>
      </c>
      <c r="F25" s="36">
        <v>99</v>
      </c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</row>
    <row r="26" spans="2:20" s="37" customFormat="1" ht="18" customHeight="1">
      <c r="B26" s="37" t="s">
        <v>130</v>
      </c>
      <c r="C26" s="35"/>
      <c r="D26" s="36">
        <v>40</v>
      </c>
      <c r="E26" s="36">
        <v>40</v>
      </c>
      <c r="F26" s="36">
        <v>40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</row>
    <row r="27" spans="2:20" s="37" customFormat="1" ht="18" customHeight="1">
      <c r="B27" s="37" t="s">
        <v>239</v>
      </c>
      <c r="C27" s="35"/>
      <c r="D27" s="36">
        <v>35</v>
      </c>
      <c r="E27" s="36">
        <v>35</v>
      </c>
      <c r="F27" s="36">
        <v>35</v>
      </c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</row>
    <row r="28" spans="2:20" ht="18" customHeight="1"/>
    <row r="29" spans="2:20" s="37" customFormat="1" ht="18" customHeight="1">
      <c r="B29" s="17" t="s">
        <v>20</v>
      </c>
      <c r="C29" s="35"/>
      <c r="D29" s="36"/>
      <c r="E29" s="36"/>
      <c r="F29" s="36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</row>
    <row r="30" spans="2:20" s="37" customFormat="1" ht="18" customHeight="1">
      <c r="B30" s="37" t="s">
        <v>244</v>
      </c>
      <c r="C30" s="35"/>
      <c r="D30" s="36">
        <v>0</v>
      </c>
      <c r="E30" s="36">
        <v>0</v>
      </c>
      <c r="F30" s="36"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</row>
    <row r="31" spans="2:20" s="37" customFormat="1" ht="18" customHeight="1">
      <c r="B31" s="37" t="s">
        <v>244</v>
      </c>
      <c r="C31" s="35"/>
      <c r="D31" s="36">
        <v>5</v>
      </c>
      <c r="E31" s="36">
        <v>5</v>
      </c>
      <c r="F31" s="36">
        <v>5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</row>
    <row r="32" spans="2:20" s="37" customFormat="1" ht="18" customHeight="1">
      <c r="B32" s="37" t="s">
        <v>244</v>
      </c>
      <c r="C32" s="35"/>
      <c r="D32" s="36">
        <v>10</v>
      </c>
      <c r="E32" s="36">
        <v>10</v>
      </c>
      <c r="F32" s="36">
        <v>10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</row>
    <row r="33" spans="2:20" s="37" customFormat="1" ht="18" customHeight="1">
      <c r="B33" s="37" t="s">
        <v>244</v>
      </c>
      <c r="C33" s="35"/>
      <c r="D33" s="36">
        <v>0.24</v>
      </c>
      <c r="E33" s="36">
        <v>0.24</v>
      </c>
      <c r="F33" s="36">
        <v>0.24</v>
      </c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</row>
    <row r="34" spans="2:20" s="37" customFormat="1" ht="18" customHeight="1">
      <c r="B34" s="37" t="s">
        <v>244</v>
      </c>
      <c r="C34" s="35"/>
      <c r="D34" s="36">
        <v>0.31</v>
      </c>
      <c r="E34" s="36">
        <v>0.31</v>
      </c>
      <c r="F34" s="36">
        <v>0.31</v>
      </c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</row>
    <row r="35" spans="2:20" s="37" customFormat="1" ht="18" customHeight="1">
      <c r="B35" s="37" t="s">
        <v>244</v>
      </c>
      <c r="C35" s="35"/>
      <c r="D35" s="36">
        <v>0.63</v>
      </c>
      <c r="E35" s="36">
        <v>0.63</v>
      </c>
      <c r="F35" s="36">
        <v>0.63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</row>
    <row r="36" spans="2:20" ht="18" customHeight="1">
      <c r="B36" s="1"/>
    </row>
    <row r="37" spans="2:20" s="37" customFormat="1" ht="35" customHeight="1">
      <c r="B37" s="37" t="s">
        <v>245</v>
      </c>
      <c r="C37" s="35"/>
      <c r="D37" s="36">
        <v>221.44200000000001</v>
      </c>
      <c r="E37" s="36">
        <v>221.44200000000001</v>
      </c>
      <c r="F37" s="36">
        <v>221.44200000000001</v>
      </c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</row>
    <row r="38" spans="2:20" s="37" customFormat="1" ht="40" customHeight="1">
      <c r="B38" s="37" t="s">
        <v>246</v>
      </c>
      <c r="C38" s="35"/>
      <c r="D38" s="36">
        <v>10</v>
      </c>
      <c r="E38" s="36">
        <v>10</v>
      </c>
      <c r="F38" s="36">
        <v>10</v>
      </c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</row>
    <row r="39" spans="2:20" s="37" customFormat="1" ht="37" customHeight="1">
      <c r="B39" s="37" t="s">
        <v>246</v>
      </c>
      <c r="C39" s="35"/>
      <c r="D39" s="36">
        <v>5</v>
      </c>
      <c r="E39" s="36">
        <v>5</v>
      </c>
      <c r="F39" s="36">
        <v>5</v>
      </c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</row>
    <row r="40" spans="2:20" ht="18" customHeight="1"/>
    <row r="41" spans="2:20" s="37" customFormat="1" ht="48" customHeight="1">
      <c r="B41" s="37" t="s">
        <v>247</v>
      </c>
      <c r="C41" s="35"/>
      <c r="D41" s="36">
        <v>260</v>
      </c>
      <c r="E41" s="36">
        <v>260</v>
      </c>
      <c r="F41" s="36">
        <v>260</v>
      </c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</row>
    <row r="42" spans="2:20" ht="18" customHeight="1"/>
    <row r="43" spans="2:20" s="37" customFormat="1" ht="36" customHeight="1">
      <c r="B43" s="37" t="s">
        <v>248</v>
      </c>
      <c r="C43" s="35"/>
      <c r="D43" s="36">
        <v>37</v>
      </c>
      <c r="E43" s="36">
        <v>37</v>
      </c>
      <c r="F43" s="36">
        <v>37</v>
      </c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</row>
    <row r="44" spans="2:20" ht="18" customHeight="1"/>
    <row r="45" spans="2:20" s="37" customFormat="1" ht="32" customHeight="1">
      <c r="B45" s="37" t="s">
        <v>249</v>
      </c>
      <c r="C45" s="35"/>
      <c r="D45" s="36">
        <v>0</v>
      </c>
      <c r="E45" s="36">
        <v>0</v>
      </c>
      <c r="F45" s="36">
        <v>0</v>
      </c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</row>
    <row r="46" spans="2:20" s="37" customFormat="1" ht="32" customHeight="1">
      <c r="B46" s="37" t="s">
        <v>249</v>
      </c>
      <c r="C46" s="35"/>
      <c r="D46" s="36">
        <v>10</v>
      </c>
      <c r="E46" s="36">
        <v>10</v>
      </c>
      <c r="F46" s="36">
        <v>10</v>
      </c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</row>
    <row r="47" spans="2:20" s="37" customFormat="1" ht="32" customHeight="1">
      <c r="B47" s="37" t="s">
        <v>249</v>
      </c>
      <c r="C47" s="35"/>
      <c r="D47" s="36">
        <v>20</v>
      </c>
      <c r="E47" s="36">
        <v>20</v>
      </c>
      <c r="F47" s="36">
        <v>20</v>
      </c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</row>
    <row r="48" spans="2:20" ht="18" customHeight="1"/>
    <row r="49" spans="2:20" s="37" customFormat="1" ht="35" customHeight="1">
      <c r="B49" s="37" t="s">
        <v>217</v>
      </c>
      <c r="C49" s="35"/>
      <c r="D49" s="36">
        <v>5</v>
      </c>
      <c r="E49" s="36">
        <v>5</v>
      </c>
      <c r="F49" s="36">
        <v>5</v>
      </c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</row>
    <row r="50" spans="2:20" s="37" customFormat="1" ht="38" customHeight="1">
      <c r="B50" s="37" t="s">
        <v>217</v>
      </c>
      <c r="C50" s="35"/>
      <c r="D50" s="36">
        <v>10</v>
      </c>
      <c r="E50" s="36">
        <v>10</v>
      </c>
      <c r="F50" s="36">
        <v>10</v>
      </c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</row>
    <row r="51" spans="2:20" s="37" customFormat="1" ht="33" customHeight="1">
      <c r="B51" s="37" t="s">
        <v>217</v>
      </c>
      <c r="C51" s="35"/>
      <c r="D51" s="36">
        <v>20</v>
      </c>
      <c r="E51" s="36">
        <v>20</v>
      </c>
      <c r="F51" s="36">
        <v>20</v>
      </c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</row>
    <row r="52" spans="2:20" ht="18" customHeight="1"/>
    <row r="53" spans="2:20" s="37" customFormat="1" ht="23" customHeight="1">
      <c r="B53" s="37" t="s">
        <v>17</v>
      </c>
      <c r="C53" s="35"/>
      <c r="D53" s="36">
        <v>0</v>
      </c>
      <c r="E53" s="36">
        <v>0</v>
      </c>
      <c r="F53" s="36">
        <v>0</v>
      </c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</row>
    <row r="54" spans="2:20" ht="18" customHeight="1"/>
    <row r="55" spans="2:20" s="37" customFormat="1" ht="45" customHeight="1">
      <c r="B55" s="37" t="s">
        <v>205</v>
      </c>
      <c r="C55" s="35"/>
      <c r="D55" s="36">
        <v>283</v>
      </c>
      <c r="E55" s="36">
        <v>283</v>
      </c>
      <c r="F55" s="36">
        <v>283</v>
      </c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</row>
    <row r="56" spans="2:20" ht="18" customHeight="1"/>
    <row r="57" spans="2:20" s="37" customFormat="1" ht="78" customHeight="1">
      <c r="B57" s="37" t="s">
        <v>250</v>
      </c>
      <c r="C57" s="35"/>
      <c r="D57" s="36">
        <v>234</v>
      </c>
      <c r="E57" s="36">
        <v>234</v>
      </c>
      <c r="F57" s="36">
        <v>234</v>
      </c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</row>
    <row r="58" spans="2:20" s="37" customFormat="1" ht="33" customHeight="1">
      <c r="B58" s="37" t="s">
        <v>251</v>
      </c>
      <c r="C58" s="35"/>
      <c r="D58" s="36">
        <v>1704.519</v>
      </c>
      <c r="E58" s="36">
        <v>1704.519</v>
      </c>
      <c r="F58" s="36">
        <v>1704.519</v>
      </c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2:20" s="37" customFormat="1" ht="34" customHeight="1">
      <c r="B59" s="37" t="s">
        <v>252</v>
      </c>
      <c r="C59" s="35"/>
      <c r="D59" s="36">
        <v>4</v>
      </c>
      <c r="E59" s="36">
        <v>4</v>
      </c>
      <c r="F59" s="36">
        <v>4</v>
      </c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2:20" s="37" customFormat="1" ht="31" customHeight="1">
      <c r="B60" s="37" t="s">
        <v>252</v>
      </c>
      <c r="C60" s="35"/>
      <c r="D60" s="36">
        <v>2</v>
      </c>
      <c r="E60" s="36">
        <v>2</v>
      </c>
      <c r="F60" s="36">
        <v>2</v>
      </c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2:20" ht="18" customHeight="1"/>
    <row r="62" spans="2:20" s="37" customFormat="1" ht="18" customHeight="1">
      <c r="B62" s="37" t="s">
        <v>143</v>
      </c>
      <c r="C62" s="35"/>
      <c r="D62" s="36">
        <v>3010.3049999999998</v>
      </c>
      <c r="E62" s="36">
        <v>3010.3049999999998</v>
      </c>
      <c r="F62" s="36">
        <v>3010.3049999999998</v>
      </c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</row>
    <row r="63" spans="2:20" s="37" customFormat="1" ht="18" customHeight="1">
      <c r="B63" s="37" t="s">
        <v>222</v>
      </c>
      <c r="C63" s="35"/>
      <c r="D63" s="36">
        <v>3556.4450000000002</v>
      </c>
      <c r="E63" s="36">
        <v>3556.4450000000002</v>
      </c>
      <c r="F63" s="36">
        <v>3556.4450000000002</v>
      </c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</row>
    <row r="64" spans="2:20" s="37" customFormat="1" ht="18" customHeight="1">
      <c r="B64" s="37" t="s">
        <v>144</v>
      </c>
      <c r="C64" s="35"/>
      <c r="D64" s="36">
        <v>3</v>
      </c>
      <c r="E64" s="36">
        <v>3</v>
      </c>
      <c r="F64" s="36">
        <v>3</v>
      </c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</row>
    <row r="65" spans="2:20" s="37" customFormat="1" ht="18" customHeight="1">
      <c r="B65" s="37" t="s">
        <v>144</v>
      </c>
      <c r="C65" s="35"/>
      <c r="D65" s="36">
        <v>1</v>
      </c>
      <c r="E65" s="36">
        <v>1</v>
      </c>
      <c r="F65" s="36">
        <v>1</v>
      </c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</row>
    <row r="66" spans="2:20" ht="18" customHeight="1"/>
    <row r="67" spans="2:20" s="37" customFormat="1" ht="37" customHeight="1">
      <c r="B67" s="43" t="s">
        <v>253</v>
      </c>
      <c r="C67" s="35"/>
      <c r="D67" s="36">
        <v>4.5</v>
      </c>
      <c r="E67" s="36">
        <v>4.5</v>
      </c>
      <c r="F67" s="36">
        <v>4.5</v>
      </c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</row>
    <row r="68" spans="2:20" s="37" customFormat="1" ht="37" customHeight="1">
      <c r="B68" s="43" t="s">
        <v>52</v>
      </c>
      <c r="C68" s="35"/>
      <c r="D68" s="36">
        <v>2</v>
      </c>
      <c r="E68" s="36">
        <v>2</v>
      </c>
      <c r="F68" s="36">
        <v>2</v>
      </c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</row>
    <row r="69" spans="2:20" s="37" customFormat="1" ht="37" customHeight="1">
      <c r="B69" s="43" t="s">
        <v>140</v>
      </c>
      <c r="C69" s="35"/>
      <c r="D69" s="36">
        <v>2</v>
      </c>
      <c r="E69" s="36">
        <v>2</v>
      </c>
      <c r="F69" s="36">
        <v>2</v>
      </c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</row>
    <row r="70" spans="2:20" ht="31" customHeight="1">
      <c r="B70" s="64"/>
    </row>
    <row r="71" spans="2:20" s="37" customFormat="1" ht="31" customHeight="1">
      <c r="B71" s="37" t="s">
        <v>415</v>
      </c>
      <c r="C71" s="35"/>
      <c r="D71" s="36">
        <v>2166.37</v>
      </c>
      <c r="E71" s="36">
        <v>2166.37</v>
      </c>
      <c r="F71" s="36">
        <v>2166.37</v>
      </c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</row>
    <row r="72" spans="2:20" s="37" customFormat="1" ht="31" customHeight="1">
      <c r="B72" s="37" t="s">
        <v>425</v>
      </c>
      <c r="C72" s="35"/>
      <c r="D72" s="41">
        <v>2519.9899999999998</v>
      </c>
      <c r="E72" s="41">
        <v>2519.9899999999998</v>
      </c>
      <c r="F72" s="41">
        <v>2519.9899999999998</v>
      </c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</row>
    <row r="73" spans="2:20" s="37" customFormat="1" ht="31" customHeight="1">
      <c r="B73" s="37" t="s">
        <v>417</v>
      </c>
      <c r="C73" s="35"/>
      <c r="D73" s="36">
        <v>2</v>
      </c>
      <c r="E73" s="36">
        <v>2</v>
      </c>
      <c r="F73" s="36">
        <v>2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</row>
    <row r="74" spans="2:20" s="37" customFormat="1" ht="31" customHeight="1">
      <c r="B74" s="37" t="s">
        <v>417</v>
      </c>
      <c r="C74" s="35"/>
      <c r="D74" s="36">
        <v>4</v>
      </c>
      <c r="E74" s="36">
        <v>4</v>
      </c>
      <c r="F74" s="36">
        <v>4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</row>
    <row r="75" spans="2:20" ht="31" customHeight="1">
      <c r="B75" s="64"/>
    </row>
    <row r="76" spans="2:20" s="37" customFormat="1" ht="31" customHeight="1">
      <c r="B76" s="42" t="s">
        <v>141</v>
      </c>
      <c r="C76" s="35"/>
      <c r="D76" s="36">
        <v>1784.96</v>
      </c>
      <c r="E76" s="36">
        <v>1784.96</v>
      </c>
      <c r="F76" s="36">
        <v>1784.96</v>
      </c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</row>
    <row r="77" spans="2:20" s="37" customFormat="1" ht="31" customHeight="1">
      <c r="B77" s="42" t="s">
        <v>223</v>
      </c>
      <c r="C77" s="35"/>
      <c r="D77" s="36"/>
      <c r="E77" s="36"/>
      <c r="F77" s="36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</row>
    <row r="78" spans="2:20" s="37" customFormat="1" ht="31" customHeight="1">
      <c r="B78" s="42" t="s">
        <v>142</v>
      </c>
      <c r="C78" s="35"/>
      <c r="D78" s="36">
        <v>2</v>
      </c>
      <c r="E78" s="36">
        <v>2</v>
      </c>
      <c r="F78" s="36">
        <v>2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</row>
    <row r="79" spans="2:20" s="37" customFormat="1" ht="31" customHeight="1">
      <c r="B79" s="42" t="s">
        <v>142</v>
      </c>
      <c r="C79" s="35"/>
      <c r="D79" s="36">
        <v>4</v>
      </c>
      <c r="E79" s="36">
        <v>4</v>
      </c>
      <c r="F79" s="36">
        <v>4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</row>
    <row r="80" spans="2:20" ht="31" customHeight="1">
      <c r="B80" s="64"/>
    </row>
    <row r="81" spans="1:20" s="37" customFormat="1" ht="18" customHeight="1">
      <c r="B81" s="17" t="s">
        <v>254</v>
      </c>
      <c r="C81" s="35"/>
      <c r="D81" s="36"/>
      <c r="E81" s="36"/>
      <c r="F81" s="36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</row>
    <row r="82" spans="1:20" s="37" customFormat="1" ht="29" customHeight="1">
      <c r="B82" s="37" t="s">
        <v>255</v>
      </c>
      <c r="C82" s="35"/>
      <c r="D82" s="36">
        <v>543.29999999999995</v>
      </c>
      <c r="E82" s="36">
        <v>543.29999999999995</v>
      </c>
      <c r="F82" s="36">
        <v>543.29999999999995</v>
      </c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</row>
    <row r="83" spans="1:20" ht="18" customHeight="1"/>
    <row r="84" spans="1:20" s="37" customFormat="1" ht="44" customHeight="1">
      <c r="A84" s="37">
        <v>1</v>
      </c>
      <c r="B84" s="17" t="s">
        <v>256</v>
      </c>
      <c r="C84" s="35"/>
      <c r="D84" s="36"/>
      <c r="E84" s="36"/>
      <c r="F84" s="36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</row>
    <row r="85" spans="1:20" s="37" customFormat="1" ht="33" customHeight="1">
      <c r="B85" s="37" t="s">
        <v>206</v>
      </c>
      <c r="C85" s="35"/>
      <c r="D85" s="36">
        <v>232</v>
      </c>
      <c r="E85" s="36">
        <v>232</v>
      </c>
      <c r="F85" s="36">
        <v>232</v>
      </c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</row>
    <row r="86" spans="1:20" s="37" customFormat="1" ht="33" customHeight="1">
      <c r="B86" s="37" t="s">
        <v>133</v>
      </c>
      <c r="C86" s="35"/>
      <c r="D86" s="36">
        <v>0.57999999999999996</v>
      </c>
      <c r="E86" s="36">
        <v>0.57999999999999996</v>
      </c>
      <c r="F86" s="36">
        <v>0.57999999999999996</v>
      </c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</row>
    <row r="87" spans="1:20" s="37" customFormat="1" ht="21" customHeight="1">
      <c r="B87" s="37" t="s">
        <v>134</v>
      </c>
      <c r="C87" s="35"/>
      <c r="D87" s="36">
        <v>0.42</v>
      </c>
      <c r="E87" s="36">
        <v>0.42</v>
      </c>
      <c r="F87" s="36">
        <v>0.42</v>
      </c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</row>
    <row r="88" spans="1:20" s="44" customFormat="1" ht="37" customHeight="1">
      <c r="B88" s="44" t="s">
        <v>207</v>
      </c>
      <c r="C88" s="45"/>
      <c r="D88" s="46">
        <f>D85*D87</f>
        <v>97.44</v>
      </c>
      <c r="E88" s="46">
        <f t="shared" ref="E88:F88" si="2">E85*E87</f>
        <v>97.44</v>
      </c>
      <c r="F88" s="46">
        <f t="shared" si="2"/>
        <v>97.44</v>
      </c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</row>
    <row r="89" spans="1:20" s="44" customFormat="1" ht="30" customHeight="1">
      <c r="B89" s="44" t="s">
        <v>208</v>
      </c>
      <c r="C89" s="47"/>
      <c r="D89" s="46">
        <f>D85*(D87)/D7*100</f>
        <v>1.4241449868459515</v>
      </c>
      <c r="E89" s="46">
        <f>E85*(E87)/E7*100</f>
        <v>1.4241449868459515</v>
      </c>
      <c r="F89" s="46">
        <f>F85*(F87)/F7*100</f>
        <v>1.4241449868459515</v>
      </c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</row>
    <row r="90" spans="1:20" s="37" customFormat="1" ht="18" customHeight="1">
      <c r="B90" s="37" t="s">
        <v>18</v>
      </c>
      <c r="C90" s="35"/>
      <c r="D90" s="36">
        <f>D88*D22</f>
        <v>2854.9920000000002</v>
      </c>
      <c r="E90" s="36">
        <f>E88*E22</f>
        <v>2854.9920000000002</v>
      </c>
      <c r="F90" s="36">
        <f>F88*F22</f>
        <v>2854.9920000000002</v>
      </c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</row>
    <row r="91" spans="1:20" s="37" customFormat="1" ht="18" customHeight="1">
      <c r="B91" s="37" t="s">
        <v>19</v>
      </c>
      <c r="C91" s="35"/>
      <c r="D91" s="36">
        <f>D90/D23</f>
        <v>570.99840000000006</v>
      </c>
      <c r="E91" s="36">
        <f>E90/E23</f>
        <v>570.99840000000006</v>
      </c>
      <c r="F91" s="36">
        <f>F90/F23</f>
        <v>570.99840000000006</v>
      </c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</row>
    <row r="92" spans="1:20" ht="18" customHeight="1"/>
    <row r="93" spans="1:20" s="37" customFormat="1" ht="46" customHeight="1">
      <c r="B93" s="17" t="s">
        <v>257</v>
      </c>
      <c r="C93" s="35"/>
      <c r="D93" s="36"/>
      <c r="E93" s="36"/>
      <c r="F93" s="36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</row>
    <row r="94" spans="1:20" s="37" customFormat="1" ht="18" customHeight="1">
      <c r="B94" s="37" t="s">
        <v>33</v>
      </c>
      <c r="C94" s="35"/>
      <c r="D94" s="36">
        <v>234</v>
      </c>
      <c r="E94" s="36">
        <f t="shared" ref="E94:E96" si="3">D94</f>
        <v>234</v>
      </c>
      <c r="F94" s="36">
        <f t="shared" ref="F94:F96" si="4">D94</f>
        <v>234</v>
      </c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</row>
    <row r="95" spans="1:20" s="37" customFormat="1" ht="33" customHeight="1">
      <c r="B95" s="37" t="s">
        <v>135</v>
      </c>
      <c r="C95" s="35"/>
      <c r="D95" s="36">
        <f>D94*(1-D87)</f>
        <v>135.72000000000003</v>
      </c>
      <c r="E95" s="36">
        <f t="shared" si="3"/>
        <v>135.72000000000003</v>
      </c>
      <c r="F95" s="36">
        <f t="shared" si="4"/>
        <v>135.72000000000003</v>
      </c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</row>
    <row r="96" spans="1:20" s="37" customFormat="1" ht="33" customHeight="1">
      <c r="B96" s="37" t="s">
        <v>136</v>
      </c>
      <c r="C96" s="35"/>
      <c r="D96" s="36">
        <f>D95/D7*100</f>
        <v>1.9836305173925757</v>
      </c>
      <c r="E96" s="36">
        <f t="shared" si="3"/>
        <v>1.9836305173925757</v>
      </c>
      <c r="F96" s="36">
        <f t="shared" si="4"/>
        <v>1.9836305173925757</v>
      </c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</row>
    <row r="97" spans="2:20" ht="33" customHeight="1"/>
    <row r="98" spans="2:20" s="37" customFormat="1" ht="56" customHeight="1">
      <c r="B98" s="17" t="s">
        <v>258</v>
      </c>
      <c r="C98" s="35"/>
      <c r="D98" s="36"/>
      <c r="E98" s="36"/>
      <c r="F98" s="36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</row>
    <row r="99" spans="2:20" s="37" customFormat="1" ht="31" customHeight="1">
      <c r="B99" s="37" t="s">
        <v>228</v>
      </c>
      <c r="C99" s="35"/>
      <c r="D99" s="36">
        <v>3.9750000000000001</v>
      </c>
      <c r="E99" s="36">
        <f t="shared" ref="E99:E106" si="5">D99</f>
        <v>3.9750000000000001</v>
      </c>
      <c r="F99" s="36">
        <f t="shared" ref="F99:F106" si="6">D99</f>
        <v>3.9750000000000001</v>
      </c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</row>
    <row r="100" spans="2:20" s="37" customFormat="1" ht="33" customHeight="1">
      <c r="B100" s="37" t="s">
        <v>53</v>
      </c>
      <c r="C100" s="35"/>
      <c r="D100" s="36">
        <f>D99/D7*100</f>
        <v>5.8097047646886876E-2</v>
      </c>
      <c r="E100" s="36">
        <f t="shared" si="5"/>
        <v>5.8097047646886876E-2</v>
      </c>
      <c r="F100" s="36">
        <f t="shared" si="6"/>
        <v>5.8097047646886876E-2</v>
      </c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</row>
    <row r="101" spans="2:20" s="37" customFormat="1" ht="32" customHeight="1">
      <c r="B101" s="37" t="s">
        <v>133</v>
      </c>
      <c r="C101" s="35"/>
      <c r="D101" s="36">
        <v>0.57999999999999996</v>
      </c>
      <c r="E101" s="36">
        <v>0.57999999999999996</v>
      </c>
      <c r="F101" s="36">
        <v>0.57999999999999996</v>
      </c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</row>
    <row r="102" spans="2:20" s="37" customFormat="1" ht="26" customHeight="1">
      <c r="B102" s="37" t="s">
        <v>134</v>
      </c>
      <c r="C102" s="35"/>
      <c r="D102" s="36">
        <v>0.42</v>
      </c>
      <c r="E102" s="36">
        <v>0.42</v>
      </c>
      <c r="F102" s="36">
        <v>0.42</v>
      </c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</row>
    <row r="103" spans="2:20" s="37" customFormat="1" ht="35" customHeight="1">
      <c r="B103" s="44" t="s">
        <v>207</v>
      </c>
      <c r="C103" s="45"/>
      <c r="D103" s="46">
        <f>D99*D102</f>
        <v>1.6695</v>
      </c>
      <c r="E103" s="46">
        <f t="shared" ref="E103:F103" si="7">E99*E102</f>
        <v>1.6695</v>
      </c>
      <c r="F103" s="46">
        <f t="shared" si="7"/>
        <v>1.6695</v>
      </c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</row>
    <row r="104" spans="2:20" s="37" customFormat="1" ht="36" customHeight="1">
      <c r="B104" s="44" t="s">
        <v>208</v>
      </c>
      <c r="C104" s="45"/>
      <c r="D104" s="46">
        <f>D103/D82*100</f>
        <v>0.3072887907233573</v>
      </c>
      <c r="E104" s="46">
        <f t="shared" ref="E104:F104" si="8">E103/E82*100</f>
        <v>0.3072887907233573</v>
      </c>
      <c r="F104" s="46">
        <f t="shared" si="8"/>
        <v>0.3072887907233573</v>
      </c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</row>
    <row r="105" spans="2:20" s="37" customFormat="1" ht="26" customHeight="1">
      <c r="B105" s="37" t="s">
        <v>18</v>
      </c>
      <c r="C105" s="35"/>
      <c r="D105" s="36">
        <f>D103*D22</f>
        <v>48.916350000000001</v>
      </c>
      <c r="E105" s="36">
        <f t="shared" si="5"/>
        <v>48.916350000000001</v>
      </c>
      <c r="F105" s="36">
        <f t="shared" si="6"/>
        <v>48.916350000000001</v>
      </c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</row>
    <row r="106" spans="2:20" s="37" customFormat="1" ht="26" customHeight="1">
      <c r="B106" s="37" t="s">
        <v>19</v>
      </c>
      <c r="C106" s="35"/>
      <c r="D106" s="36">
        <f>D105/D23</f>
        <v>9.7832699999999999</v>
      </c>
      <c r="E106" s="36">
        <f t="shared" si="5"/>
        <v>9.7832699999999999</v>
      </c>
      <c r="F106" s="36">
        <f t="shared" si="6"/>
        <v>9.7832699999999999</v>
      </c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</row>
    <row r="107" spans="2:20" ht="26" customHeight="1"/>
    <row r="108" spans="2:20" s="37" customFormat="1" ht="51" customHeight="1">
      <c r="B108" s="17" t="s">
        <v>229</v>
      </c>
      <c r="C108" s="35"/>
      <c r="D108" s="36"/>
      <c r="E108" s="36"/>
      <c r="F108" s="36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</row>
    <row r="109" spans="2:20" s="37" customFormat="1" ht="26" customHeight="1">
      <c r="B109" s="37" t="s">
        <v>230</v>
      </c>
      <c r="C109" s="35"/>
      <c r="D109" s="36">
        <f>D103</f>
        <v>1.6695</v>
      </c>
      <c r="E109" s="36"/>
      <c r="F109" s="36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</row>
    <row r="110" spans="2:20" s="37" customFormat="1" ht="37" customHeight="1">
      <c r="B110" s="37" t="s">
        <v>259</v>
      </c>
      <c r="C110" s="35"/>
      <c r="D110" s="36">
        <f>D122</f>
        <v>99.539999999999992</v>
      </c>
      <c r="E110" s="36"/>
      <c r="F110" s="36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</row>
    <row r="111" spans="2:20" s="37" customFormat="1" ht="41" customHeight="1">
      <c r="B111" s="37" t="s">
        <v>260</v>
      </c>
      <c r="C111" s="35"/>
      <c r="D111" s="36">
        <f>D110-D109</f>
        <v>97.870499999999993</v>
      </c>
      <c r="E111" s="36"/>
      <c r="F111" s="36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</row>
    <row r="112" spans="2:20" s="37" customFormat="1" ht="47" customHeight="1">
      <c r="B112" s="37" t="s">
        <v>261</v>
      </c>
      <c r="C112" s="35"/>
      <c r="D112" s="36">
        <f>D109/D110*100</f>
        <v>1.677215189873418</v>
      </c>
      <c r="E112" s="36"/>
      <c r="F112" s="36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</row>
    <row r="113" spans="2:20" ht="47" customHeight="1"/>
    <row r="114" spans="2:20" s="37" customFormat="1" ht="47" customHeight="1">
      <c r="B114" s="17" t="s">
        <v>233</v>
      </c>
      <c r="C114" s="35"/>
      <c r="D114" s="36"/>
      <c r="E114" s="36"/>
      <c r="F114" s="36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</row>
    <row r="115" spans="2:20" s="37" customFormat="1" ht="47" customHeight="1">
      <c r="B115" s="37" t="s">
        <v>75</v>
      </c>
      <c r="C115" s="35"/>
      <c r="D115" s="36">
        <f>D109*D22</f>
        <v>48.916350000000001</v>
      </c>
      <c r="E115" s="36"/>
      <c r="F115" s="36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</row>
    <row r="116" spans="2:20" s="37" customFormat="1" ht="47" customHeight="1">
      <c r="B116" s="37" t="s">
        <v>77</v>
      </c>
      <c r="C116" s="35"/>
      <c r="D116" s="36">
        <f>D115/D23</f>
        <v>9.7832699999999999</v>
      </c>
      <c r="E116" s="36"/>
      <c r="F116" s="36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</row>
    <row r="117" spans="2:20" ht="26" customHeight="1"/>
    <row r="118" spans="2:20" s="37" customFormat="1" ht="41" customHeight="1">
      <c r="B118" s="17" t="s">
        <v>262</v>
      </c>
      <c r="C118" s="35"/>
      <c r="E118" s="36"/>
      <c r="F118" s="36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</row>
    <row r="119" spans="2:20" s="37" customFormat="1" ht="33" customHeight="1">
      <c r="B119" s="37" t="s">
        <v>263</v>
      </c>
      <c r="C119" s="35"/>
      <c r="D119" s="36">
        <v>237</v>
      </c>
      <c r="E119" s="36">
        <v>237</v>
      </c>
      <c r="F119" s="36">
        <v>237</v>
      </c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</row>
    <row r="120" spans="2:20" s="37" customFormat="1" ht="37" customHeight="1">
      <c r="B120" s="37" t="s">
        <v>133</v>
      </c>
      <c r="C120" s="35"/>
      <c r="D120" s="36">
        <v>0.57999999999999996</v>
      </c>
      <c r="E120" s="36">
        <v>0.57999999999999996</v>
      </c>
      <c r="F120" s="36">
        <v>0.57999999999999996</v>
      </c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</row>
    <row r="121" spans="2:20" s="37" customFormat="1" ht="26" customHeight="1">
      <c r="B121" s="37" t="s">
        <v>134</v>
      </c>
      <c r="C121" s="35"/>
      <c r="D121" s="36">
        <v>0.42</v>
      </c>
      <c r="E121" s="36">
        <v>0.42</v>
      </c>
      <c r="F121" s="36">
        <v>0.42</v>
      </c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</row>
    <row r="122" spans="2:20" s="37" customFormat="1" ht="33" customHeight="1">
      <c r="B122" s="44" t="s">
        <v>207</v>
      </c>
      <c r="C122" s="45"/>
      <c r="D122" s="46">
        <f>D119*D121</f>
        <v>99.539999999999992</v>
      </c>
      <c r="E122" s="46">
        <f t="shared" ref="E122:F122" si="9">E119*E121</f>
        <v>99.539999999999992</v>
      </c>
      <c r="F122" s="46">
        <f t="shared" si="9"/>
        <v>99.539999999999992</v>
      </c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</row>
    <row r="123" spans="2:20" s="37" customFormat="1" ht="38" customHeight="1">
      <c r="B123" s="44" t="s">
        <v>208</v>
      </c>
      <c r="C123" s="45"/>
      <c r="D123" s="46">
        <f>D119*(D121)/D7*100</f>
        <v>1.4548377667348729</v>
      </c>
      <c r="E123" s="46">
        <f>E119*(E121)/E7*100</f>
        <v>1.4548377667348729</v>
      </c>
      <c r="F123" s="46">
        <f>F119*(F121)/F7*100</f>
        <v>1.4548377667348729</v>
      </c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</row>
    <row r="124" spans="2:20" s="37" customFormat="1" ht="26" customHeight="1">
      <c r="B124" s="37" t="s">
        <v>18</v>
      </c>
      <c r="C124" s="35"/>
      <c r="D124" s="36">
        <f>D122*D22</f>
        <v>2916.5219999999999</v>
      </c>
      <c r="E124" s="36">
        <f>E122*E22</f>
        <v>2916.5219999999999</v>
      </c>
      <c r="F124" s="36">
        <f>F122*F22</f>
        <v>2916.5219999999999</v>
      </c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</row>
    <row r="125" spans="2:20" s="37" customFormat="1" ht="26" customHeight="1">
      <c r="B125" s="37" t="s">
        <v>19</v>
      </c>
      <c r="C125" s="35"/>
      <c r="D125" s="36">
        <f>D124/D23</f>
        <v>583.30439999999999</v>
      </c>
      <c r="E125" s="36">
        <f>E124/E23</f>
        <v>583.30439999999999</v>
      </c>
      <c r="F125" s="36">
        <f>F124/F23</f>
        <v>583.30439999999999</v>
      </c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</row>
    <row r="126" spans="2:20" ht="26" customHeight="1"/>
    <row r="127" spans="2:20" s="37" customFormat="1" ht="45" customHeight="1">
      <c r="B127" s="17" t="s">
        <v>70</v>
      </c>
      <c r="C127" s="35"/>
      <c r="D127" s="36"/>
      <c r="E127" s="36"/>
      <c r="F127" s="36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</row>
    <row r="128" spans="2:20" s="37" customFormat="1" ht="40" customHeight="1">
      <c r="B128" s="37" t="s">
        <v>237</v>
      </c>
      <c r="C128" s="35"/>
      <c r="D128" s="36">
        <v>158</v>
      </c>
      <c r="E128" s="36">
        <v>158</v>
      </c>
      <c r="F128" s="36">
        <v>158</v>
      </c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</row>
    <row r="129" spans="2:20" s="37" customFormat="1" ht="38" customHeight="1">
      <c r="B129" s="37" t="s">
        <v>264</v>
      </c>
      <c r="C129" s="35"/>
      <c r="D129" s="36">
        <f>D58</f>
        <v>1704.519</v>
      </c>
      <c r="E129" s="36">
        <f>E58</f>
        <v>1704.519</v>
      </c>
      <c r="F129" s="36">
        <f>F58</f>
        <v>1704.519</v>
      </c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</row>
    <row r="130" spans="2:20" s="37" customFormat="1" ht="24" customHeight="1">
      <c r="B130" s="37" t="s">
        <v>72</v>
      </c>
      <c r="C130" s="35"/>
      <c r="D130" s="36">
        <f>D129-D128</f>
        <v>1546.519</v>
      </c>
      <c r="E130" s="36">
        <f>E129-E128</f>
        <v>1546.519</v>
      </c>
      <c r="F130" s="36">
        <f>F129-F128</f>
        <v>1546.519</v>
      </c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</row>
    <row r="131" spans="2:20" s="37" customFormat="1" ht="34" customHeight="1">
      <c r="B131" s="37" t="s">
        <v>71</v>
      </c>
      <c r="C131" s="35"/>
      <c r="D131" s="36">
        <f>D128/D129*100</f>
        <v>9.2694771956194089</v>
      </c>
      <c r="E131" s="36">
        <f>E128/E129*100</f>
        <v>9.2694771956194089</v>
      </c>
      <c r="F131" s="36">
        <f>F128/F129*100</f>
        <v>9.2694771956194089</v>
      </c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</row>
    <row r="132" spans="2:20" ht="18" customHeight="1">
      <c r="B132" s="1"/>
    </row>
    <row r="133" spans="2:20" s="37" customFormat="1" ht="33" customHeight="1">
      <c r="B133" s="17" t="s">
        <v>265</v>
      </c>
      <c r="C133" s="35"/>
      <c r="D133" s="36"/>
      <c r="E133" s="36"/>
      <c r="F133" s="36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</row>
    <row r="134" spans="2:20" s="37" customFormat="1" ht="34" customHeight="1">
      <c r="B134" s="37" t="s">
        <v>35</v>
      </c>
      <c r="C134" s="52"/>
      <c r="D134" s="36">
        <v>3807</v>
      </c>
      <c r="E134" s="36">
        <v>3808</v>
      </c>
      <c r="F134" s="36">
        <v>3809</v>
      </c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</row>
    <row r="135" spans="2:20" s="37" customFormat="1" ht="33" customHeight="1">
      <c r="B135" s="37" t="s">
        <v>103</v>
      </c>
      <c r="C135" s="52"/>
      <c r="D135" s="36">
        <f>D134/D25</f>
        <v>38.454545454545453</v>
      </c>
      <c r="E135" s="36">
        <f>E134/E25</f>
        <v>38.464646464646464</v>
      </c>
      <c r="F135" s="36">
        <f>F134/F25</f>
        <v>38.474747474747474</v>
      </c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</row>
    <row r="136" spans="2:20" s="37" customFormat="1" ht="29" customHeight="1">
      <c r="B136" s="37" t="s">
        <v>266</v>
      </c>
      <c r="C136" s="35"/>
      <c r="D136" s="36">
        <v>1278.07</v>
      </c>
      <c r="E136" s="36">
        <v>1279.07</v>
      </c>
      <c r="F136" s="36">
        <v>1280.07</v>
      </c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</row>
    <row r="137" spans="2:20" s="37" customFormat="1" ht="36" customHeight="1">
      <c r="B137" s="37" t="s">
        <v>267</v>
      </c>
      <c r="C137" s="35"/>
      <c r="D137" s="36">
        <f>D136/D25</f>
        <v>12.909797979797979</v>
      </c>
      <c r="E137" s="36">
        <f>E136/E25</f>
        <v>12.919898989898989</v>
      </c>
      <c r="F137" s="36">
        <f>F136/F25</f>
        <v>12.93</v>
      </c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</row>
    <row r="138" spans="2:20" s="37" customFormat="1" ht="36" customHeight="1">
      <c r="B138" s="37" t="s">
        <v>268</v>
      </c>
      <c r="C138" s="35"/>
      <c r="D138" s="36">
        <f>D134-D136</f>
        <v>2528.9300000000003</v>
      </c>
      <c r="E138" s="36">
        <f t="shared" ref="E138:F138" si="10">E134-E136</f>
        <v>2528.9300000000003</v>
      </c>
      <c r="F138" s="36">
        <f t="shared" si="10"/>
        <v>2528.9300000000003</v>
      </c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</row>
    <row r="139" spans="2:20" s="37" customFormat="1" ht="36" customHeight="1">
      <c r="B139" s="37" t="s">
        <v>269</v>
      </c>
      <c r="C139" s="35"/>
      <c r="D139" s="36">
        <f>D138/D25</f>
        <v>25.544747474747478</v>
      </c>
      <c r="E139" s="36">
        <f>E138/E25</f>
        <v>25.544747474747478</v>
      </c>
      <c r="F139" s="36">
        <f>F138/F25</f>
        <v>25.544747474747478</v>
      </c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</row>
    <row r="140" spans="2:20" ht="36" customHeight="1"/>
    <row r="141" spans="2:20" s="37" customFormat="1" ht="33" customHeight="1">
      <c r="B141" s="17" t="s">
        <v>270</v>
      </c>
      <c r="C141" s="35"/>
      <c r="D141" s="36"/>
      <c r="E141" s="36"/>
      <c r="F141" s="36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</row>
    <row r="142" spans="2:20" s="37" customFormat="1" ht="44" customHeight="1">
      <c r="B142" s="37" t="s">
        <v>138</v>
      </c>
      <c r="C142" s="35"/>
      <c r="D142" s="53">
        <v>4969</v>
      </c>
      <c r="E142" s="53">
        <v>4969</v>
      </c>
      <c r="F142" s="53">
        <v>4969</v>
      </c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</row>
    <row r="143" spans="2:20" s="37" customFormat="1" ht="36" customHeight="1">
      <c r="B143" s="37" t="s">
        <v>103</v>
      </c>
      <c r="C143" s="35"/>
      <c r="D143" s="36">
        <f>D142/D26</f>
        <v>124.22499999999999</v>
      </c>
      <c r="E143" s="36">
        <f>E142/E26</f>
        <v>124.22499999999999</v>
      </c>
      <c r="F143" s="36">
        <f>F142/F26</f>
        <v>124.22499999999999</v>
      </c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</row>
    <row r="144" spans="2:20" s="37" customFormat="1" ht="36" customHeight="1">
      <c r="B144" s="37" t="s">
        <v>266</v>
      </c>
      <c r="C144" s="35"/>
      <c r="D144" s="36">
        <v>1668.164</v>
      </c>
      <c r="E144" s="36">
        <v>1668.164</v>
      </c>
      <c r="F144" s="36">
        <v>1668.164</v>
      </c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</row>
    <row r="145" spans="1:20" s="37" customFormat="1" ht="36" customHeight="1">
      <c r="B145" s="37" t="s">
        <v>267</v>
      </c>
      <c r="C145" s="35"/>
      <c r="D145" s="36">
        <f>D144/D26</f>
        <v>41.704099999999997</v>
      </c>
      <c r="E145" s="36">
        <f>E144/E26</f>
        <v>41.704099999999997</v>
      </c>
      <c r="F145" s="36">
        <f>F144/F26</f>
        <v>41.704099999999997</v>
      </c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</row>
    <row r="146" spans="1:20" s="37" customFormat="1" ht="36" customHeight="1">
      <c r="B146" s="37" t="s">
        <v>268</v>
      </c>
      <c r="C146" s="35"/>
      <c r="D146" s="36">
        <f>D142-D144</f>
        <v>3300.8360000000002</v>
      </c>
      <c r="E146" s="36">
        <f t="shared" ref="E146:F146" si="11">E142-E144</f>
        <v>3300.8360000000002</v>
      </c>
      <c r="F146" s="36">
        <f t="shared" si="11"/>
        <v>3300.8360000000002</v>
      </c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</row>
    <row r="147" spans="1:20" s="37" customFormat="1" ht="36" customHeight="1">
      <c r="B147" s="37" t="s">
        <v>269</v>
      </c>
      <c r="C147" s="35"/>
      <c r="D147" s="36">
        <f>D146/D26</f>
        <v>82.520900000000012</v>
      </c>
      <c r="E147" s="36">
        <f>E146/E26</f>
        <v>82.520900000000012</v>
      </c>
      <c r="F147" s="36">
        <f>F146/F26</f>
        <v>82.520900000000012</v>
      </c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</row>
    <row r="148" spans="1:20" ht="26" customHeight="1"/>
    <row r="149" spans="1:20" s="22" customFormat="1" ht="17">
      <c r="B149" s="22" t="s">
        <v>45</v>
      </c>
      <c r="C149" s="23"/>
      <c r="D149" s="24"/>
      <c r="E149" s="24"/>
      <c r="F149" s="24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1" spans="1:20" s="37" customFormat="1" ht="17">
      <c r="B151" s="17" t="s">
        <v>1</v>
      </c>
      <c r="C151" s="35"/>
      <c r="D151" s="18" t="s">
        <v>26</v>
      </c>
      <c r="E151" s="18" t="s">
        <v>27</v>
      </c>
      <c r="F151" s="18" t="s">
        <v>27</v>
      </c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</row>
    <row r="152" spans="1:20" s="37" customFormat="1" ht="17">
      <c r="B152" s="37" t="s">
        <v>4</v>
      </c>
      <c r="C152" s="35"/>
      <c r="D152" s="36" t="s">
        <v>2</v>
      </c>
      <c r="E152" s="36" t="s">
        <v>2</v>
      </c>
      <c r="F152" s="36" t="s">
        <v>3</v>
      </c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</row>
    <row r="153" spans="1:20" s="37" customFormat="1" ht="17">
      <c r="B153" s="37" t="s">
        <v>5</v>
      </c>
      <c r="C153" s="35"/>
      <c r="D153" s="36" t="s">
        <v>6</v>
      </c>
      <c r="E153" s="36" t="s">
        <v>57</v>
      </c>
      <c r="F153" s="36" t="s">
        <v>86</v>
      </c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</row>
    <row r="154" spans="1:20" s="37" customFormat="1" ht="34">
      <c r="B154" s="37" t="s">
        <v>7</v>
      </c>
      <c r="C154" s="35"/>
      <c r="D154" s="36" t="s">
        <v>23</v>
      </c>
      <c r="E154" s="36" t="s">
        <v>24</v>
      </c>
      <c r="F154" s="36" t="s">
        <v>24</v>
      </c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</row>
    <row r="155" spans="1:20" s="37" customFormat="1">
      <c r="C155" s="35"/>
      <c r="D155" s="36"/>
      <c r="E155" s="36"/>
      <c r="F155" s="36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</row>
    <row r="157" spans="1:20" ht="17">
      <c r="A157" s="1" t="s">
        <v>9</v>
      </c>
      <c r="B157" s="1" t="s">
        <v>8</v>
      </c>
    </row>
    <row r="158" spans="1:20" ht="17">
      <c r="A158" s="44">
        <v>1</v>
      </c>
      <c r="B158" s="2" t="s">
        <v>271</v>
      </c>
      <c r="C158" s="54"/>
      <c r="D158" s="55"/>
      <c r="E158" s="55"/>
      <c r="F158" s="55"/>
    </row>
    <row r="159" spans="1:20" ht="31" customHeight="1">
      <c r="A159" s="44"/>
      <c r="B159" s="56" t="s">
        <v>10</v>
      </c>
      <c r="C159" s="54"/>
      <c r="D159" s="55">
        <f>D7</f>
        <v>6842</v>
      </c>
      <c r="E159" s="55">
        <f>E7</f>
        <v>6842</v>
      </c>
      <c r="F159" s="55">
        <f>F7</f>
        <v>6842</v>
      </c>
    </row>
    <row r="160" spans="1:20" ht="34">
      <c r="A160" s="56"/>
      <c r="B160" s="56" t="s">
        <v>272</v>
      </c>
      <c r="C160" s="54"/>
      <c r="D160" s="55">
        <f>D82</f>
        <v>543.29999999999995</v>
      </c>
      <c r="E160" s="55">
        <f>E82</f>
        <v>543.29999999999995</v>
      </c>
      <c r="F160" s="55">
        <f>F82</f>
        <v>543.29999999999995</v>
      </c>
    </row>
    <row r="161" spans="1:20" ht="17">
      <c r="A161" s="56"/>
      <c r="B161" s="56" t="s">
        <v>17</v>
      </c>
      <c r="C161" s="54"/>
      <c r="D161" s="55"/>
      <c r="E161" s="55"/>
      <c r="F161" s="55"/>
    </row>
    <row r="162" spans="1:20" ht="17">
      <c r="A162" s="56"/>
      <c r="B162" s="56" t="s">
        <v>202</v>
      </c>
      <c r="C162" s="54"/>
      <c r="D162" s="55">
        <f t="shared" ref="D162:F165" si="12">D122</f>
        <v>99.539999999999992</v>
      </c>
      <c r="E162" s="55">
        <f t="shared" si="12"/>
        <v>99.539999999999992</v>
      </c>
      <c r="F162" s="55">
        <f t="shared" si="12"/>
        <v>99.539999999999992</v>
      </c>
    </row>
    <row r="163" spans="1:20" ht="17">
      <c r="A163" s="56"/>
      <c r="B163" s="56" t="s">
        <v>123</v>
      </c>
      <c r="C163" s="54"/>
      <c r="D163" s="55">
        <f t="shared" si="12"/>
        <v>1.4548377667348729</v>
      </c>
      <c r="E163" s="55">
        <f t="shared" si="12"/>
        <v>1.4548377667348729</v>
      </c>
      <c r="F163" s="55">
        <f t="shared" si="12"/>
        <v>1.4548377667348729</v>
      </c>
    </row>
    <row r="164" spans="1:20" ht="17">
      <c r="A164" s="56"/>
      <c r="B164" s="56" t="s">
        <v>18</v>
      </c>
      <c r="C164" s="54"/>
      <c r="D164" s="55">
        <f t="shared" si="12"/>
        <v>2916.5219999999999</v>
      </c>
      <c r="E164" s="55">
        <f t="shared" si="12"/>
        <v>2916.5219999999999</v>
      </c>
      <c r="F164" s="55">
        <f t="shared" si="12"/>
        <v>2916.5219999999999</v>
      </c>
    </row>
    <row r="165" spans="1:20" ht="17">
      <c r="A165" s="56"/>
      <c r="B165" s="56" t="s">
        <v>19</v>
      </c>
      <c r="C165" s="54"/>
      <c r="D165" s="55">
        <f t="shared" si="12"/>
        <v>583.30439999999999</v>
      </c>
      <c r="E165" s="55">
        <f t="shared" si="12"/>
        <v>583.30439999999999</v>
      </c>
      <c r="F165" s="55">
        <f t="shared" si="12"/>
        <v>583.30439999999999</v>
      </c>
    </row>
    <row r="166" spans="1:20" ht="17">
      <c r="A166" s="56"/>
      <c r="B166" s="56" t="s">
        <v>25</v>
      </c>
      <c r="C166" s="54"/>
      <c r="D166" s="55">
        <f>D163-D10</f>
        <v>-0.74516223326512732</v>
      </c>
      <c r="E166" s="55">
        <f>E163-E10</f>
        <v>-0.34516223326512718</v>
      </c>
      <c r="F166" s="55">
        <f>F163-F10</f>
        <v>-0.54516223326512714</v>
      </c>
    </row>
    <row r="168" spans="1:20" ht="17">
      <c r="A168" s="44">
        <v>2</v>
      </c>
      <c r="B168" s="3" t="s">
        <v>399</v>
      </c>
      <c r="C168" s="57"/>
      <c r="D168" s="58"/>
      <c r="E168" s="58"/>
      <c r="F168" s="58"/>
    </row>
    <row r="169" spans="1:20" ht="35" customHeight="1">
      <c r="A169" s="44"/>
      <c r="B169" s="4" t="s">
        <v>274</v>
      </c>
      <c r="C169" s="57"/>
      <c r="D169" s="58">
        <f>D82*D30</f>
        <v>0</v>
      </c>
      <c r="E169" s="58">
        <f>E82*E30</f>
        <v>0</v>
      </c>
      <c r="F169" s="58">
        <f>F82*F30</f>
        <v>0</v>
      </c>
    </row>
    <row r="170" spans="1:20" ht="17">
      <c r="A170" s="59"/>
      <c r="B170" s="59" t="s">
        <v>21</v>
      </c>
      <c r="C170" s="57"/>
      <c r="D170" s="58">
        <f>D88+D169</f>
        <v>97.44</v>
      </c>
      <c r="E170" s="58">
        <f>E88+E169</f>
        <v>97.44</v>
      </c>
      <c r="F170" s="58">
        <f>F88+F169</f>
        <v>97.44</v>
      </c>
    </row>
    <row r="171" spans="1:20" ht="17">
      <c r="A171" s="59"/>
      <c r="B171" s="59" t="s">
        <v>12</v>
      </c>
      <c r="C171" s="60"/>
      <c r="D171" s="58">
        <f>D170/D7*100</f>
        <v>1.4241449868459515</v>
      </c>
      <c r="E171" s="58">
        <f>E170/E7*100</f>
        <v>1.4241449868459515</v>
      </c>
      <c r="F171" s="58">
        <f>F170/F7*100</f>
        <v>1.4241449868459515</v>
      </c>
    </row>
    <row r="172" spans="1:20" ht="17">
      <c r="A172" s="59"/>
      <c r="B172" s="59" t="s">
        <v>13</v>
      </c>
      <c r="C172" s="57"/>
      <c r="D172" s="58">
        <f>D170*D22</f>
        <v>2854.9920000000002</v>
      </c>
      <c r="E172" s="58">
        <f>E170*E22</f>
        <v>2854.9920000000002</v>
      </c>
      <c r="F172" s="58">
        <f>F170*F22</f>
        <v>2854.9920000000002</v>
      </c>
    </row>
    <row r="173" spans="1:20" ht="17">
      <c r="A173" s="59"/>
      <c r="B173" s="59" t="s">
        <v>126</v>
      </c>
      <c r="C173" s="57"/>
      <c r="D173" s="58">
        <f>D172/D23</f>
        <v>570.99840000000006</v>
      </c>
      <c r="E173" s="58">
        <f>E172/E23</f>
        <v>570.99840000000006</v>
      </c>
      <c r="F173" s="58">
        <f>F172/F23</f>
        <v>570.99840000000006</v>
      </c>
    </row>
    <row r="174" spans="1:20" ht="34" customHeight="1">
      <c r="A174" s="59"/>
      <c r="B174" s="59" t="s">
        <v>25</v>
      </c>
      <c r="C174" s="57"/>
      <c r="D174" s="58">
        <f>D171-D10</f>
        <v>-0.7758550131540487</v>
      </c>
      <c r="E174" s="58">
        <f>E171-E10</f>
        <v>-0.37585501315404857</v>
      </c>
      <c r="F174" s="58">
        <f>F171-F10</f>
        <v>-0.57585501315404852</v>
      </c>
    </row>
    <row r="175" spans="1:20" s="59" customFormat="1">
      <c r="C175" s="57"/>
      <c r="D175" s="58"/>
      <c r="E175" s="58"/>
      <c r="F175" s="58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</row>
    <row r="176" spans="1:20" ht="34" customHeight="1">
      <c r="A176" s="59"/>
      <c r="B176" s="59"/>
      <c r="C176" s="57"/>
      <c r="D176" s="58"/>
      <c r="E176" s="58"/>
      <c r="F176" s="58"/>
    </row>
    <row r="177" spans="1:6" ht="34">
      <c r="A177" s="59"/>
      <c r="B177" s="4" t="s">
        <v>413</v>
      </c>
      <c r="C177" s="57"/>
      <c r="D177" s="58">
        <f>D82*(D31/100)</f>
        <v>27.164999999999999</v>
      </c>
      <c r="E177" s="58">
        <f>E82*(E31/100)</f>
        <v>27.164999999999999</v>
      </c>
      <c r="F177" s="58">
        <f>F82*(F31/100)</f>
        <v>27.164999999999999</v>
      </c>
    </row>
    <row r="178" spans="1:6" ht="17">
      <c r="A178" s="59"/>
      <c r="B178" s="59" t="s">
        <v>11</v>
      </c>
      <c r="C178" s="57"/>
      <c r="D178" s="58">
        <f>D88+D177</f>
        <v>124.60499999999999</v>
      </c>
      <c r="E178" s="58">
        <f>E88+E177</f>
        <v>124.60499999999999</v>
      </c>
      <c r="F178" s="58">
        <f>F88+F177</f>
        <v>124.60499999999999</v>
      </c>
    </row>
    <row r="179" spans="1:6" ht="17">
      <c r="A179" s="59"/>
      <c r="B179" s="59" t="s">
        <v>12</v>
      </c>
      <c r="C179" s="60"/>
      <c r="D179" s="58">
        <f>D178/D7*100</f>
        <v>1.8211780181233557</v>
      </c>
      <c r="E179" s="58">
        <f>E178/E7*100</f>
        <v>1.8211780181233557</v>
      </c>
      <c r="F179" s="58">
        <f>F178/F7*100</f>
        <v>1.8211780181233557</v>
      </c>
    </row>
    <row r="180" spans="1:6" ht="17">
      <c r="A180" s="59"/>
      <c r="B180" s="59" t="s">
        <v>13</v>
      </c>
      <c r="C180" s="57"/>
      <c r="D180" s="58">
        <f>D178*D22</f>
        <v>3650.9264999999996</v>
      </c>
      <c r="E180" s="58">
        <f>E178*E22</f>
        <v>3650.9264999999996</v>
      </c>
      <c r="F180" s="58">
        <f>F178*F22</f>
        <v>3650.9264999999996</v>
      </c>
    </row>
    <row r="181" spans="1:6" ht="17">
      <c r="A181" s="59"/>
      <c r="B181" s="59" t="s">
        <v>126</v>
      </c>
      <c r="C181" s="57"/>
      <c r="D181" s="58">
        <f>D180/D23</f>
        <v>730.18529999999987</v>
      </c>
      <c r="E181" s="58">
        <f>E180/E23</f>
        <v>730.18529999999987</v>
      </c>
      <c r="F181" s="58">
        <f>F180/F23</f>
        <v>730.18529999999987</v>
      </c>
    </row>
    <row r="182" spans="1:6" ht="36" customHeight="1">
      <c r="A182" s="59"/>
      <c r="B182" s="59" t="s">
        <v>25</v>
      </c>
      <c r="C182" s="60"/>
      <c r="D182" s="58">
        <f>D179-D10</f>
        <v>-0.37882198187664451</v>
      </c>
      <c r="E182" s="58">
        <f>E179-E10</f>
        <v>2.1178018123355624E-2</v>
      </c>
      <c r="F182" s="58">
        <f>F179-F10</f>
        <v>-0.17882198187664433</v>
      </c>
    </row>
    <row r="183" spans="1:6" ht="36" customHeight="1">
      <c r="A183" s="59"/>
      <c r="B183" s="59"/>
      <c r="C183" s="60"/>
      <c r="D183" s="58"/>
      <c r="E183" s="58"/>
      <c r="F183" s="58"/>
    </row>
    <row r="184" spans="1:6" ht="34">
      <c r="A184" s="59"/>
      <c r="B184" s="4" t="s">
        <v>414</v>
      </c>
      <c r="C184" s="57"/>
      <c r="D184" s="58">
        <f>D82*(D32/100)</f>
        <v>54.33</v>
      </c>
      <c r="E184" s="58">
        <f>E82*(E32/100)</f>
        <v>54.33</v>
      </c>
      <c r="F184" s="58">
        <f>F82*(F32/100)</f>
        <v>54.33</v>
      </c>
    </row>
    <row r="185" spans="1:6" ht="17">
      <c r="A185" s="59"/>
      <c r="B185" s="59" t="s">
        <v>11</v>
      </c>
      <c r="C185" s="57"/>
      <c r="D185" s="58">
        <f>D88+D184</f>
        <v>151.76999999999998</v>
      </c>
      <c r="E185" s="58">
        <f>E88+E184</f>
        <v>151.76999999999998</v>
      </c>
      <c r="F185" s="58">
        <f>F88+F184</f>
        <v>151.76999999999998</v>
      </c>
    </row>
    <row r="186" spans="1:6" ht="17">
      <c r="A186" s="59"/>
      <c r="B186" s="59" t="s">
        <v>12</v>
      </c>
      <c r="C186" s="60"/>
      <c r="D186" s="58">
        <f>D185/D7*100</f>
        <v>2.2182110494007596</v>
      </c>
      <c r="E186" s="58">
        <f>E185/E7*100</f>
        <v>2.2182110494007596</v>
      </c>
      <c r="F186" s="58">
        <f>F185/F7*100</f>
        <v>2.2182110494007596</v>
      </c>
    </row>
    <row r="187" spans="1:6" ht="17">
      <c r="A187" s="59"/>
      <c r="B187" s="59" t="s">
        <v>13</v>
      </c>
      <c r="C187" s="57"/>
      <c r="D187" s="58">
        <f>D185*D22</f>
        <v>4446.8609999999999</v>
      </c>
      <c r="E187" s="58">
        <f>E185*E22</f>
        <v>4446.8609999999999</v>
      </c>
      <c r="F187" s="58">
        <f>F185*F22</f>
        <v>4446.8609999999999</v>
      </c>
    </row>
    <row r="188" spans="1:6" ht="17">
      <c r="A188" s="59"/>
      <c r="B188" s="59" t="s">
        <v>126</v>
      </c>
      <c r="C188" s="57"/>
      <c r="D188" s="58">
        <f>D187/D23</f>
        <v>889.37220000000002</v>
      </c>
      <c r="E188" s="58">
        <f>E187/E23</f>
        <v>889.37220000000002</v>
      </c>
      <c r="F188" s="58">
        <f>F187/F23</f>
        <v>889.37220000000002</v>
      </c>
    </row>
    <row r="189" spans="1:6" ht="17">
      <c r="A189" s="59"/>
      <c r="B189" s="59" t="s">
        <v>25</v>
      </c>
      <c r="C189" s="60"/>
      <c r="D189" s="58">
        <f>D186-D10</f>
        <v>1.821104940075946E-2</v>
      </c>
      <c r="E189" s="58">
        <f>E186-E10</f>
        <v>0.41821104940075959</v>
      </c>
      <c r="F189" s="58">
        <f>F186-F10</f>
        <v>0.21821104940075964</v>
      </c>
    </row>
    <row r="190" spans="1:6">
      <c r="A190" s="59"/>
      <c r="B190" s="59"/>
      <c r="C190" s="60"/>
      <c r="D190" s="58"/>
      <c r="E190" s="58"/>
      <c r="F190" s="58"/>
    </row>
    <row r="191" spans="1:6" ht="34">
      <c r="A191" s="59"/>
      <c r="B191" s="4" t="s">
        <v>277</v>
      </c>
      <c r="C191" s="60"/>
      <c r="D191" s="58">
        <f>(D34/100)*D82</f>
        <v>1.6842299999999999</v>
      </c>
      <c r="E191" s="58">
        <f>(E34/100)*E82</f>
        <v>1.6842299999999999</v>
      </c>
      <c r="F191" s="58">
        <f>(F34/100)*F82</f>
        <v>1.6842299999999999</v>
      </c>
    </row>
    <row r="192" spans="1:6" ht="17">
      <c r="A192" s="59"/>
      <c r="B192" s="59" t="s">
        <v>11</v>
      </c>
      <c r="C192" s="60"/>
      <c r="D192" s="58">
        <f>D88+D191</f>
        <v>99.124229999999997</v>
      </c>
      <c r="E192" s="58">
        <f>E88+E191</f>
        <v>99.124229999999997</v>
      </c>
      <c r="F192" s="58">
        <f>F88+F191</f>
        <v>99.124229999999997</v>
      </c>
    </row>
    <row r="193" spans="1:6" ht="17">
      <c r="A193" s="59"/>
      <c r="B193" s="59" t="s">
        <v>12</v>
      </c>
      <c r="C193" s="60"/>
      <c r="D193" s="58">
        <f>D192/D7*100</f>
        <v>1.4487610347851505</v>
      </c>
      <c r="E193" s="58">
        <f>E192/E7*100</f>
        <v>1.4487610347851505</v>
      </c>
      <c r="F193" s="58">
        <f>F192/F7*100</f>
        <v>1.4487610347851505</v>
      </c>
    </row>
    <row r="194" spans="1:6" ht="17">
      <c r="A194" s="59"/>
      <c r="B194" s="59" t="s">
        <v>13</v>
      </c>
      <c r="C194" s="60"/>
      <c r="D194" s="58">
        <f>D192*D22</f>
        <v>2904.339939</v>
      </c>
      <c r="E194" s="58">
        <f>E192*E22</f>
        <v>2904.339939</v>
      </c>
      <c r="F194" s="58">
        <f>F192*F22</f>
        <v>2904.339939</v>
      </c>
    </row>
    <row r="195" spans="1:6" ht="17">
      <c r="A195" s="59"/>
      <c r="B195" s="59" t="s">
        <v>126</v>
      </c>
      <c r="C195" s="60"/>
      <c r="D195" s="58">
        <f>D194/D23</f>
        <v>580.86798780000004</v>
      </c>
      <c r="E195" s="58">
        <f>E194/E23</f>
        <v>580.86798780000004</v>
      </c>
      <c r="F195" s="58">
        <f>F194/F23</f>
        <v>580.86798780000004</v>
      </c>
    </row>
    <row r="196" spans="1:6" ht="17">
      <c r="A196" s="59"/>
      <c r="B196" s="59" t="s">
        <v>25</v>
      </c>
      <c r="C196" s="60"/>
      <c r="D196" s="58">
        <f>D193-D10</f>
        <v>-0.75123896521484967</v>
      </c>
      <c r="E196" s="58">
        <f>E193-E10</f>
        <v>-0.35123896521484954</v>
      </c>
      <c r="F196" s="58">
        <f>F193-F10</f>
        <v>-0.5512389652148495</v>
      </c>
    </row>
    <row r="197" spans="1:6">
      <c r="A197" s="59"/>
      <c r="B197" s="59"/>
      <c r="C197" s="60"/>
      <c r="D197" s="58"/>
      <c r="E197" s="58"/>
      <c r="F197" s="58"/>
    </row>
    <row r="198" spans="1:6">
      <c r="A198" s="59"/>
      <c r="B198" s="59"/>
      <c r="C198" s="60"/>
      <c r="D198" s="58"/>
      <c r="E198" s="58"/>
      <c r="F198" s="58"/>
    </row>
    <row r="199" spans="1:6">
      <c r="B199" s="1"/>
      <c r="C199" s="61"/>
    </row>
    <row r="200" spans="1:6" ht="17">
      <c r="A200" s="44">
        <v>3</v>
      </c>
      <c r="B200" s="10" t="s">
        <v>278</v>
      </c>
      <c r="C200" s="62"/>
      <c r="D200" s="63"/>
      <c r="E200" s="63"/>
      <c r="F200" s="63"/>
    </row>
    <row r="201" spans="1:6" ht="17">
      <c r="A201" s="44"/>
      <c r="B201" s="25" t="s">
        <v>139</v>
      </c>
      <c r="C201" s="94"/>
      <c r="D201" s="63"/>
      <c r="E201" s="63"/>
      <c r="F201" s="63"/>
    </row>
    <row r="202" spans="1:6" ht="34">
      <c r="A202" s="70"/>
      <c r="B202" s="82" t="s">
        <v>279</v>
      </c>
      <c r="C202" s="70"/>
      <c r="D202" s="94">
        <f>D67</f>
        <v>4.5</v>
      </c>
      <c r="E202" s="94">
        <f>E67</f>
        <v>4.5</v>
      </c>
      <c r="F202" s="94">
        <f>F67</f>
        <v>4.5</v>
      </c>
    </row>
    <row r="203" spans="1:6" ht="34">
      <c r="A203" s="70"/>
      <c r="B203" s="82" t="s">
        <v>280</v>
      </c>
      <c r="C203" s="70"/>
      <c r="D203" s="94">
        <f>D202/D22</f>
        <v>0.15358361774744028</v>
      </c>
      <c r="E203" s="94">
        <f>E202/E22</f>
        <v>0.15358361774744028</v>
      </c>
      <c r="F203" s="94">
        <f>F202/F22</f>
        <v>0.15358361774744028</v>
      </c>
    </row>
    <row r="204" spans="1:6" ht="17">
      <c r="A204" s="70"/>
      <c r="B204" s="82" t="s">
        <v>49</v>
      </c>
      <c r="C204" s="70"/>
      <c r="D204" s="94">
        <f>D164+D202</f>
        <v>2921.0219999999999</v>
      </c>
      <c r="E204" s="94">
        <f>E164+E202</f>
        <v>2921.0219999999999</v>
      </c>
      <c r="F204" s="94">
        <f>F164+F202</f>
        <v>2921.0219999999999</v>
      </c>
    </row>
    <row r="205" spans="1:6" ht="17">
      <c r="A205" s="70"/>
      <c r="B205" s="82" t="s">
        <v>19</v>
      </c>
      <c r="C205" s="70"/>
      <c r="D205" s="94">
        <f>D204/D23</f>
        <v>584.20439999999996</v>
      </c>
      <c r="E205" s="94">
        <f>E204/E23</f>
        <v>584.20439999999996</v>
      </c>
      <c r="F205" s="94">
        <f>F204/F23</f>
        <v>584.20439999999996</v>
      </c>
    </row>
    <row r="206" spans="1:6" ht="17">
      <c r="A206" s="70"/>
      <c r="B206" s="82" t="s">
        <v>47</v>
      </c>
      <c r="C206" s="70"/>
      <c r="D206" s="94">
        <f>D204/D22</f>
        <v>99.693583617747436</v>
      </c>
      <c r="E206" s="94">
        <f>E204/E22</f>
        <v>99.693583617747436</v>
      </c>
      <c r="F206" s="94">
        <f>F204/F22</f>
        <v>99.693583617747436</v>
      </c>
    </row>
    <row r="207" spans="1:6" ht="22" customHeight="1">
      <c r="A207" s="70"/>
      <c r="B207" s="82" t="s">
        <v>12</v>
      </c>
      <c r="C207" s="94"/>
      <c r="D207" s="63">
        <f>D206/D7*100</f>
        <v>1.4570824849129997</v>
      </c>
      <c r="E207" s="63">
        <f>E206/E7*100</f>
        <v>1.4570824849129997</v>
      </c>
      <c r="F207" s="63">
        <f>F206/F7*100</f>
        <v>1.4570824849129997</v>
      </c>
    </row>
    <row r="208" spans="1:6" ht="36" customHeight="1">
      <c r="A208" s="70"/>
      <c r="B208" s="82" t="s">
        <v>48</v>
      </c>
      <c r="C208" s="94"/>
      <c r="D208" s="63">
        <f>D207-D10</f>
        <v>-0.74291751508700044</v>
      </c>
      <c r="E208" s="63">
        <f>E207-E10</f>
        <v>-0.3429175150870003</v>
      </c>
      <c r="F208" s="63">
        <f>F207-F10</f>
        <v>-0.54291751508700026</v>
      </c>
    </row>
    <row r="209" spans="1:6">
      <c r="A209" s="70"/>
      <c r="B209" s="70"/>
      <c r="C209" s="94"/>
      <c r="D209" s="63"/>
      <c r="E209" s="63"/>
      <c r="F209" s="63"/>
    </row>
    <row r="210" spans="1:6" ht="32" customHeight="1">
      <c r="A210" s="70"/>
      <c r="B210" s="25" t="s">
        <v>51</v>
      </c>
      <c r="C210" s="94"/>
      <c r="D210" s="63"/>
      <c r="E210" s="63"/>
      <c r="F210" s="63"/>
    </row>
    <row r="211" spans="1:6" ht="34">
      <c r="A211" s="70"/>
      <c r="B211" s="82" t="s">
        <v>279</v>
      </c>
      <c r="C211" s="94"/>
      <c r="D211" s="63">
        <f>D67*2</f>
        <v>9</v>
      </c>
      <c r="E211" s="63">
        <f>E67*2</f>
        <v>9</v>
      </c>
      <c r="F211" s="63">
        <f>F67*2</f>
        <v>9</v>
      </c>
    </row>
    <row r="212" spans="1:6" ht="34">
      <c r="A212" s="70"/>
      <c r="B212" s="82" t="s">
        <v>280</v>
      </c>
      <c r="C212" s="95"/>
      <c r="D212" s="63">
        <f>D211/D22</f>
        <v>0.30716723549488056</v>
      </c>
      <c r="E212" s="63">
        <f>E211/E22</f>
        <v>0.30716723549488056</v>
      </c>
      <c r="F212" s="63">
        <f>F211/F22</f>
        <v>0.30716723549488056</v>
      </c>
    </row>
    <row r="213" spans="1:6" ht="17">
      <c r="A213" s="70"/>
      <c r="B213" s="82" t="s">
        <v>49</v>
      </c>
      <c r="C213" s="62"/>
      <c r="D213" s="63">
        <f>D211+D164</f>
        <v>2925.5219999999999</v>
      </c>
      <c r="E213" s="63">
        <f>E211+E164</f>
        <v>2925.5219999999999</v>
      </c>
      <c r="F213" s="63">
        <f>F211+F164</f>
        <v>2925.5219999999999</v>
      </c>
    </row>
    <row r="214" spans="1:6" ht="17">
      <c r="A214" s="70"/>
      <c r="B214" s="82" t="s">
        <v>19</v>
      </c>
      <c r="C214" s="62"/>
      <c r="D214" s="63">
        <f>D213/D23</f>
        <v>585.10439999999994</v>
      </c>
      <c r="E214" s="63">
        <f>E213/E23</f>
        <v>585.10439999999994</v>
      </c>
      <c r="F214" s="63">
        <f>F213/F23</f>
        <v>585.10439999999994</v>
      </c>
    </row>
    <row r="215" spans="1:6" ht="17">
      <c r="A215" s="70"/>
      <c r="B215" s="82" t="s">
        <v>47</v>
      </c>
      <c r="C215" s="62"/>
      <c r="D215" s="63">
        <f>D213/D22</f>
        <v>99.847167235494879</v>
      </c>
      <c r="E215" s="63">
        <f>E213/E22</f>
        <v>99.847167235494879</v>
      </c>
      <c r="F215" s="63">
        <f>F213/F22</f>
        <v>99.847167235494879</v>
      </c>
    </row>
    <row r="216" spans="1:6" ht="17">
      <c r="A216" s="70"/>
      <c r="B216" s="82" t="s">
        <v>12</v>
      </c>
      <c r="C216" s="62"/>
      <c r="D216" s="63">
        <f>D215/D7*100</f>
        <v>1.4593272030911266</v>
      </c>
      <c r="E216" s="63">
        <f>E215/E7*100</f>
        <v>1.4593272030911266</v>
      </c>
      <c r="F216" s="63">
        <f>F215/F7*100</f>
        <v>1.4593272030911266</v>
      </c>
    </row>
    <row r="217" spans="1:6" ht="17">
      <c r="A217" s="70"/>
      <c r="B217" s="82" t="s">
        <v>48</v>
      </c>
      <c r="C217" s="62"/>
      <c r="D217" s="63">
        <f>D216-D10</f>
        <v>-0.74067279690887355</v>
      </c>
      <c r="E217" s="63">
        <f>E216-E10</f>
        <v>-0.34067279690887342</v>
      </c>
      <c r="F217" s="63">
        <f>F216-F10</f>
        <v>-0.54067279690887338</v>
      </c>
    </row>
    <row r="218" spans="1:6">
      <c r="B218" s="1"/>
      <c r="C218" s="61"/>
    </row>
    <row r="219" spans="1:6" ht="34">
      <c r="A219" s="44">
        <v>4</v>
      </c>
      <c r="B219" s="14" t="s">
        <v>281</v>
      </c>
      <c r="C219" s="65"/>
      <c r="D219" s="66"/>
      <c r="E219" s="66"/>
      <c r="F219" s="66"/>
    </row>
    <row r="220" spans="1:6" ht="100" customHeight="1">
      <c r="A220" s="44"/>
      <c r="B220" s="15" t="s">
        <v>282</v>
      </c>
      <c r="C220" s="65"/>
      <c r="D220" s="66"/>
      <c r="E220" s="66"/>
      <c r="F220" s="66"/>
    </row>
    <row r="221" spans="1:6" ht="34">
      <c r="A221" s="76"/>
      <c r="B221" s="96" t="s">
        <v>279</v>
      </c>
      <c r="C221" s="65"/>
      <c r="D221" s="66">
        <f>D67</f>
        <v>4.5</v>
      </c>
      <c r="E221" s="66">
        <f>E67</f>
        <v>4.5</v>
      </c>
      <c r="F221" s="66">
        <f>F67</f>
        <v>4.5</v>
      </c>
    </row>
    <row r="222" spans="1:6" ht="34">
      <c r="A222" s="76"/>
      <c r="B222" s="96" t="s">
        <v>280</v>
      </c>
      <c r="C222" s="65"/>
      <c r="D222" s="66">
        <f>D221/D22</f>
        <v>0.15358361774744028</v>
      </c>
      <c r="E222" s="66">
        <f>E221/E22</f>
        <v>0.15358361774744028</v>
      </c>
      <c r="F222" s="66">
        <f>F221/F22</f>
        <v>0.15358361774744028</v>
      </c>
    </row>
    <row r="223" spans="1:6" ht="17">
      <c r="A223" s="76"/>
      <c r="B223" s="96" t="s">
        <v>49</v>
      </c>
      <c r="C223" s="65"/>
      <c r="D223" s="66">
        <f>D164-D221</f>
        <v>2912.0219999999999</v>
      </c>
      <c r="E223" s="66">
        <f>E164-E221</f>
        <v>2912.0219999999999</v>
      </c>
      <c r="F223" s="66">
        <f>F164-F221</f>
        <v>2912.0219999999999</v>
      </c>
    </row>
    <row r="224" spans="1:6" ht="17">
      <c r="A224" s="76"/>
      <c r="B224" s="96" t="s">
        <v>19</v>
      </c>
      <c r="C224" s="65"/>
      <c r="D224" s="66">
        <f>D223/D23</f>
        <v>582.40440000000001</v>
      </c>
      <c r="E224" s="66">
        <f>E223/E23</f>
        <v>582.40440000000001</v>
      </c>
      <c r="F224" s="66">
        <f>F223/F23</f>
        <v>582.40440000000001</v>
      </c>
    </row>
    <row r="225" spans="1:6" ht="17">
      <c r="A225" s="76"/>
      <c r="B225" s="96" t="s">
        <v>47</v>
      </c>
      <c r="C225" s="65"/>
      <c r="D225" s="66">
        <f>D223/D22</f>
        <v>99.386416382252548</v>
      </c>
      <c r="E225" s="66">
        <f>E223/E22</f>
        <v>99.386416382252548</v>
      </c>
      <c r="F225" s="66">
        <f>F223/F22</f>
        <v>99.386416382252548</v>
      </c>
    </row>
    <row r="226" spans="1:6" ht="17">
      <c r="A226" s="76"/>
      <c r="B226" s="96" t="s">
        <v>12</v>
      </c>
      <c r="C226" s="65"/>
      <c r="D226" s="66">
        <f>D225/D7*100</f>
        <v>1.452593048556746</v>
      </c>
      <c r="E226" s="66">
        <f>E225/E7*100</f>
        <v>1.452593048556746</v>
      </c>
      <c r="F226" s="66">
        <f>F225/F7*100</f>
        <v>1.452593048556746</v>
      </c>
    </row>
    <row r="227" spans="1:6" ht="17">
      <c r="A227" s="76"/>
      <c r="B227" s="96" t="s">
        <v>48</v>
      </c>
      <c r="C227" s="65"/>
      <c r="D227" s="66">
        <f>D226-D10</f>
        <v>-0.7474069514432542</v>
      </c>
      <c r="E227" s="66">
        <f>E226-E10</f>
        <v>-0.34740695144325406</v>
      </c>
      <c r="F227" s="66">
        <f>F226-F10</f>
        <v>-0.54740695144325402</v>
      </c>
    </row>
    <row r="228" spans="1:6">
      <c r="B228" s="1"/>
      <c r="C228" s="61"/>
    </row>
    <row r="229" spans="1:6">
      <c r="C229" s="61"/>
    </row>
    <row r="230" spans="1:6" ht="34">
      <c r="A230" s="44">
        <v>5</v>
      </c>
      <c r="B230" s="3" t="s">
        <v>104</v>
      </c>
      <c r="C230" s="60"/>
      <c r="D230" s="59"/>
      <c r="E230" s="58"/>
      <c r="F230" s="58"/>
    </row>
    <row r="231" spans="1:6" ht="34">
      <c r="A231" s="44"/>
      <c r="B231" s="4" t="s">
        <v>274</v>
      </c>
      <c r="C231" s="60"/>
      <c r="D231" s="59"/>
      <c r="E231" s="58"/>
      <c r="F231" s="58"/>
    </row>
    <row r="232" spans="1:6" ht="17">
      <c r="A232" s="44"/>
      <c r="B232" s="59" t="s">
        <v>124</v>
      </c>
      <c r="C232" s="60"/>
      <c r="D232" s="58">
        <f>D170</f>
        <v>97.44</v>
      </c>
      <c r="E232" s="58">
        <f>E170</f>
        <v>97.44</v>
      </c>
      <c r="F232" s="58">
        <f>F170</f>
        <v>97.44</v>
      </c>
    </row>
    <row r="233" spans="1:6" ht="34">
      <c r="A233" s="59"/>
      <c r="B233" s="59" t="s">
        <v>203</v>
      </c>
      <c r="C233" s="60"/>
      <c r="D233" s="58">
        <f>D172</f>
        <v>2854.9920000000002</v>
      </c>
      <c r="E233" s="58">
        <f>E172</f>
        <v>2854.9920000000002</v>
      </c>
      <c r="F233" s="58">
        <f>F172</f>
        <v>2854.9920000000002</v>
      </c>
    </row>
    <row r="234" spans="1:6" ht="17">
      <c r="A234" s="59"/>
      <c r="B234" s="59" t="s">
        <v>119</v>
      </c>
      <c r="C234" s="60"/>
      <c r="D234" s="58">
        <f>D171</f>
        <v>1.4241449868459515</v>
      </c>
      <c r="E234" s="58">
        <f>E171</f>
        <v>1.4241449868459515</v>
      </c>
      <c r="F234" s="58">
        <f>F171</f>
        <v>1.4241449868459515</v>
      </c>
    </row>
    <row r="235" spans="1:6" ht="34">
      <c r="A235" s="59"/>
      <c r="B235" s="59" t="s">
        <v>61</v>
      </c>
      <c r="C235" s="60"/>
      <c r="D235" s="58">
        <f>D234-D10</f>
        <v>-0.7758550131540487</v>
      </c>
      <c r="E235" s="58">
        <f>E234-E10</f>
        <v>-0.37585501315404857</v>
      </c>
      <c r="F235" s="58">
        <f>F234-F10</f>
        <v>-0.57585501315404852</v>
      </c>
    </row>
    <row r="236" spans="1:6" ht="34">
      <c r="A236" s="59"/>
      <c r="B236" s="59" t="s">
        <v>63</v>
      </c>
      <c r="C236" s="60"/>
      <c r="D236" s="58">
        <f>D10-D234</f>
        <v>0.7758550131540487</v>
      </c>
      <c r="E236" s="58">
        <f>E10-E234</f>
        <v>0.37585501315404857</v>
      </c>
      <c r="F236" s="58">
        <f>F10-F234</f>
        <v>0.57585501315404852</v>
      </c>
    </row>
    <row r="237" spans="1:6" ht="34">
      <c r="A237" s="59"/>
      <c r="B237" s="59" t="s">
        <v>62</v>
      </c>
      <c r="C237" s="60"/>
      <c r="D237" s="58">
        <f>(D236*D232)/D234</f>
        <v>53.08400000000001</v>
      </c>
      <c r="E237" s="58">
        <f t="shared" ref="E237:F237" si="13">(E236*E232)/E234</f>
        <v>25.716000000000005</v>
      </c>
      <c r="F237" s="58">
        <f t="shared" si="13"/>
        <v>39.4</v>
      </c>
    </row>
    <row r="238" spans="1:6" ht="34">
      <c r="A238" s="59"/>
      <c r="B238" s="59" t="s">
        <v>204</v>
      </c>
      <c r="C238" s="60"/>
      <c r="D238" s="58">
        <f>D237*D22</f>
        <v>1555.3612000000003</v>
      </c>
      <c r="E238" s="58">
        <f>E237*E22</f>
        <v>753.47880000000021</v>
      </c>
      <c r="F238" s="58">
        <f>F237*F22</f>
        <v>1154.42</v>
      </c>
    </row>
    <row r="239" spans="1:6" ht="34">
      <c r="A239" s="59"/>
      <c r="B239" s="59" t="s">
        <v>198</v>
      </c>
      <c r="C239" s="60"/>
      <c r="D239" s="58">
        <f>D238/D25</f>
        <v>15.710719191919194</v>
      </c>
      <c r="E239" s="58">
        <f>E238/E25</f>
        <v>7.6108969696969719</v>
      </c>
      <c r="F239" s="58">
        <f>F238/F25</f>
        <v>11.660808080808081</v>
      </c>
    </row>
    <row r="240" spans="1:6" ht="17">
      <c r="A240" s="59"/>
      <c r="B240" s="59" t="s">
        <v>105</v>
      </c>
      <c r="C240" s="60"/>
      <c r="D240" s="58">
        <f>D239/D7*100</f>
        <v>0.22962173621629925</v>
      </c>
      <c r="E240" s="58">
        <f>E239/E7*100</f>
        <v>0.11123789783246087</v>
      </c>
      <c r="F240" s="58">
        <f>F239/F7*100</f>
        <v>0.17042981702438004</v>
      </c>
    </row>
    <row r="241" spans="1:6" ht="51">
      <c r="A241" s="59"/>
      <c r="B241" s="59" t="s">
        <v>131</v>
      </c>
      <c r="C241" s="60"/>
      <c r="D241" s="58">
        <f>D263-D240</f>
        <v>0.33241488252888418</v>
      </c>
      <c r="E241" s="58">
        <f>E263-E240</f>
        <v>0.45079872091272255</v>
      </c>
      <c r="F241" s="58">
        <f>F263-F240</f>
        <v>0.39160680172080337</v>
      </c>
    </row>
    <row r="242" spans="1:6" ht="17">
      <c r="A242" s="59"/>
      <c r="B242" s="59" t="s">
        <v>64</v>
      </c>
      <c r="C242" s="60"/>
      <c r="D242" s="58">
        <f>D263-D18</f>
        <v>0.25683498352308631</v>
      </c>
      <c r="E242" s="58">
        <f>E263-E18</f>
        <v>0.31787531056750573</v>
      </c>
      <c r="F242" s="58">
        <f>F263-F18</f>
        <v>0.22986367622438936</v>
      </c>
    </row>
    <row r="243" spans="1:6" ht="34">
      <c r="A243" s="59"/>
      <c r="B243" s="59" t="s">
        <v>65</v>
      </c>
      <c r="C243" s="60"/>
      <c r="D243" s="58">
        <f>D242-D240</f>
        <v>2.7213247306787064E-2</v>
      </c>
      <c r="E243" s="58">
        <f t="shared" ref="E243:F243" si="14">E242-E240</f>
        <v>0.20663741273504488</v>
      </c>
      <c r="F243" s="58">
        <f t="shared" si="14"/>
        <v>5.943385920000932E-2</v>
      </c>
    </row>
    <row r="244" spans="1:6">
      <c r="A244" s="59"/>
      <c r="B244" s="59"/>
      <c r="C244" s="60"/>
      <c r="D244" s="58"/>
      <c r="E244" s="58"/>
      <c r="F244" s="58"/>
    </row>
    <row r="245" spans="1:6" ht="34">
      <c r="A245" s="59"/>
      <c r="B245" s="4" t="s">
        <v>274</v>
      </c>
      <c r="C245" s="60"/>
      <c r="D245" s="58"/>
      <c r="E245" s="58"/>
      <c r="F245" s="58"/>
    </row>
    <row r="246" spans="1:6" ht="17">
      <c r="A246" s="59"/>
      <c r="B246" s="59" t="s">
        <v>124</v>
      </c>
      <c r="C246" s="60"/>
      <c r="D246" s="58">
        <f>D178</f>
        <v>124.60499999999999</v>
      </c>
      <c r="E246" s="58">
        <f>E178</f>
        <v>124.60499999999999</v>
      </c>
      <c r="F246" s="58">
        <f>F178</f>
        <v>124.60499999999999</v>
      </c>
    </row>
    <row r="247" spans="1:6" ht="34">
      <c r="A247" s="59"/>
      <c r="B247" s="59" t="s">
        <v>203</v>
      </c>
      <c r="C247" s="60"/>
      <c r="D247" s="58">
        <f>D180</f>
        <v>3650.9264999999996</v>
      </c>
      <c r="E247" s="58">
        <f>E180</f>
        <v>3650.9264999999996</v>
      </c>
      <c r="F247" s="58">
        <f>F180</f>
        <v>3650.9264999999996</v>
      </c>
    </row>
    <row r="248" spans="1:6" ht="17">
      <c r="A248" s="59"/>
      <c r="B248" s="59" t="s">
        <v>119</v>
      </c>
      <c r="C248" s="60"/>
      <c r="D248" s="58">
        <f>D179</f>
        <v>1.8211780181233557</v>
      </c>
      <c r="E248" s="58">
        <f>E179</f>
        <v>1.8211780181233557</v>
      </c>
      <c r="F248" s="58">
        <f>F179</f>
        <v>1.8211780181233557</v>
      </c>
    </row>
    <row r="249" spans="1:6" ht="34">
      <c r="A249" s="59"/>
      <c r="B249" s="59" t="s">
        <v>61</v>
      </c>
      <c r="C249" s="60"/>
      <c r="D249" s="58">
        <f>D248-D10</f>
        <v>-0.37882198187664451</v>
      </c>
      <c r="E249" s="58">
        <f>E248-E10</f>
        <v>2.1178018123355624E-2</v>
      </c>
      <c r="F249" s="58">
        <f>F248-F10</f>
        <v>-0.17882198187664433</v>
      </c>
    </row>
    <row r="250" spans="1:6" ht="34">
      <c r="A250" s="59"/>
      <c r="B250" s="59" t="s">
        <v>63</v>
      </c>
      <c r="C250" s="60"/>
      <c r="D250" s="58">
        <f>D10-D248</f>
        <v>0.37882198187664451</v>
      </c>
      <c r="E250" s="58">
        <f>E10-E248</f>
        <v>-2.1178018123355624E-2</v>
      </c>
      <c r="F250" s="58">
        <f>F10-F248</f>
        <v>0.17882198187664433</v>
      </c>
    </row>
    <row r="251" spans="1:6" ht="34">
      <c r="A251" s="59"/>
      <c r="B251" s="59" t="s">
        <v>62</v>
      </c>
      <c r="C251" s="60"/>
      <c r="D251" s="58">
        <f>D250*D246/D248</f>
        <v>25.919000000000018</v>
      </c>
      <c r="E251" s="58">
        <f t="shared" ref="E251:F251" si="15">E250*E246/E248</f>
        <v>-1.4489999999999916</v>
      </c>
      <c r="F251" s="58">
        <f t="shared" si="15"/>
        <v>12.235000000000005</v>
      </c>
    </row>
    <row r="252" spans="1:6" ht="34">
      <c r="A252" s="59"/>
      <c r="B252" s="59" t="s">
        <v>204</v>
      </c>
      <c r="C252" s="60"/>
      <c r="D252" s="58">
        <f>D251*D22</f>
        <v>759.42670000000055</v>
      </c>
      <c r="E252" s="58">
        <f>E251*E22</f>
        <v>-42.455699999999759</v>
      </c>
      <c r="F252" s="58">
        <f>F251*F22</f>
        <v>358.48550000000017</v>
      </c>
    </row>
    <row r="253" spans="1:6" ht="34">
      <c r="A253" s="59"/>
      <c r="B253" s="59" t="s">
        <v>198</v>
      </c>
      <c r="C253" s="60"/>
      <c r="D253" s="58">
        <f>D252/D25</f>
        <v>7.6709767676767733</v>
      </c>
      <c r="E253" s="58">
        <f>E252/E25</f>
        <v>-0.42884545454545209</v>
      </c>
      <c r="F253" s="58">
        <f>F252/F25</f>
        <v>3.6210656565656585</v>
      </c>
    </row>
    <row r="254" spans="1:6" ht="17">
      <c r="A254" s="59"/>
      <c r="B254" s="59" t="s">
        <v>105</v>
      </c>
      <c r="C254" s="60"/>
      <c r="D254" s="58">
        <f>D253/D7*100</f>
        <v>0.1121160006968251</v>
      </c>
      <c r="E254" s="58">
        <f>E253/E7*100</f>
        <v>-6.2678376870133308E-3</v>
      </c>
      <c r="F254" s="58">
        <f>F253/F7*100</f>
        <v>5.2924081504905858E-2</v>
      </c>
    </row>
    <row r="255" spans="1:6" ht="51">
      <c r="A255" s="59"/>
      <c r="B255" s="59" t="s">
        <v>132</v>
      </c>
      <c r="C255" s="60"/>
      <c r="D255" s="58">
        <f>D263-D254</f>
        <v>0.44992061804835831</v>
      </c>
      <c r="E255" s="58">
        <f>E263-E254</f>
        <v>0.56830445643219674</v>
      </c>
      <c r="F255" s="58">
        <f>F263-F254</f>
        <v>0.5091125372402775</v>
      </c>
    </row>
    <row r="256" spans="1:6" ht="17">
      <c r="A256" s="59"/>
      <c r="B256" s="59" t="s">
        <v>64</v>
      </c>
      <c r="C256" s="60"/>
      <c r="D256" s="58">
        <f>D263-D18</f>
        <v>0.25683498352308631</v>
      </c>
      <c r="E256" s="58">
        <f>E263-E18</f>
        <v>0.31787531056750573</v>
      </c>
      <c r="F256" s="58">
        <f>F263-F18</f>
        <v>0.22986367622438936</v>
      </c>
    </row>
    <row r="257" spans="1:6" ht="34">
      <c r="A257" s="59"/>
      <c r="B257" s="59" t="s">
        <v>65</v>
      </c>
      <c r="C257" s="60"/>
      <c r="D257" s="58">
        <f>D256-D254</f>
        <v>0.14471898282626122</v>
      </c>
      <c r="E257" s="58">
        <f>E256-E254</f>
        <v>0.32414314825451906</v>
      </c>
      <c r="F257" s="58">
        <f t="shared" ref="F257" si="16">F256-F254</f>
        <v>0.17693959471948351</v>
      </c>
    </row>
    <row r="258" spans="1:6">
      <c r="C258" s="61"/>
    </row>
    <row r="259" spans="1:6" ht="34">
      <c r="A259" s="44">
        <v>6</v>
      </c>
      <c r="B259" s="8" t="s">
        <v>283</v>
      </c>
      <c r="C259" s="67"/>
      <c r="D259" s="68"/>
      <c r="E259" s="68"/>
      <c r="F259" s="68"/>
    </row>
    <row r="260" spans="1:6" ht="34">
      <c r="A260" s="44"/>
      <c r="B260" s="9" t="s">
        <v>284</v>
      </c>
      <c r="C260" s="67"/>
      <c r="D260" s="68"/>
      <c r="E260" s="68"/>
      <c r="F260" s="68"/>
    </row>
    <row r="261" spans="1:6" ht="17">
      <c r="A261" s="69"/>
      <c r="B261" s="69" t="s">
        <v>35</v>
      </c>
      <c r="C261" s="67"/>
      <c r="D261" s="68">
        <f>D134</f>
        <v>3807</v>
      </c>
      <c r="E261" s="68">
        <f>D134</f>
        <v>3807</v>
      </c>
      <c r="F261" s="68">
        <f>D134</f>
        <v>3807</v>
      </c>
    </row>
    <row r="262" spans="1:6" ht="17">
      <c r="A262" s="69"/>
      <c r="B262" s="69" t="s">
        <v>103</v>
      </c>
      <c r="C262" s="67"/>
      <c r="D262" s="68">
        <f>D135</f>
        <v>38.454545454545453</v>
      </c>
      <c r="E262" s="68">
        <f>D135</f>
        <v>38.454545454545453</v>
      </c>
      <c r="F262" s="68">
        <f>D135</f>
        <v>38.454545454545453</v>
      </c>
    </row>
    <row r="263" spans="1:6" ht="17">
      <c r="A263" s="69"/>
      <c r="B263" s="69" t="s">
        <v>12</v>
      </c>
      <c r="C263" s="67"/>
      <c r="D263" s="68">
        <f>D262/D7*100</f>
        <v>0.5620366187451834</v>
      </c>
      <c r="E263" s="68">
        <f>E262/E7*100</f>
        <v>0.5620366187451834</v>
      </c>
      <c r="F263" s="68">
        <f>F262/F7*100</f>
        <v>0.5620366187451834</v>
      </c>
    </row>
    <row r="264" spans="1:6" ht="17">
      <c r="A264" s="69"/>
      <c r="B264" s="69" t="s">
        <v>25</v>
      </c>
      <c r="C264" s="67"/>
      <c r="D264" s="68">
        <f>D263-D18</f>
        <v>0.25683498352308631</v>
      </c>
      <c r="E264" s="68">
        <f>E263-E18</f>
        <v>0.31787531056750573</v>
      </c>
      <c r="F264" s="68">
        <f>F263-F18</f>
        <v>0.22986367622438936</v>
      </c>
    </row>
    <row r="265" spans="1:6">
      <c r="C265" s="61"/>
    </row>
    <row r="266" spans="1:6" ht="17">
      <c r="A266" s="44">
        <v>7</v>
      </c>
      <c r="B266" s="6" t="s">
        <v>285</v>
      </c>
      <c r="C266" s="47"/>
      <c r="D266" s="46"/>
      <c r="E266" s="46"/>
      <c r="F266" s="46"/>
    </row>
    <row r="267" spans="1:6" ht="38" customHeight="1">
      <c r="A267" s="44"/>
      <c r="B267" s="7" t="s">
        <v>286</v>
      </c>
      <c r="C267" s="47"/>
      <c r="D267" s="46"/>
      <c r="E267" s="46"/>
      <c r="F267" s="46"/>
    </row>
    <row r="268" spans="1:6" ht="17">
      <c r="A268" s="44"/>
      <c r="B268" s="44" t="s">
        <v>29</v>
      </c>
      <c r="C268" s="47"/>
      <c r="D268" s="46">
        <f>D269/D25</f>
        <v>0</v>
      </c>
      <c r="E268" s="46">
        <f>E269/E25</f>
        <v>0</v>
      </c>
      <c r="F268" s="46">
        <f>F269/F25</f>
        <v>0</v>
      </c>
    </row>
    <row r="269" spans="1:6" ht="17">
      <c r="A269" s="44"/>
      <c r="B269" s="44" t="s">
        <v>28</v>
      </c>
      <c r="C269" s="47"/>
      <c r="D269" s="46">
        <f>(D45/100)*D136</f>
        <v>0</v>
      </c>
      <c r="E269" s="46">
        <f>(E45/100)*E136</f>
        <v>0</v>
      </c>
      <c r="F269" s="46">
        <f>(F45/100)*F136</f>
        <v>0</v>
      </c>
    </row>
    <row r="270" spans="1:6" ht="17">
      <c r="A270" s="44"/>
      <c r="B270" s="44" t="s">
        <v>21</v>
      </c>
      <c r="C270" s="47"/>
      <c r="D270" s="46">
        <f>D272/D25</f>
        <v>25.544747474747478</v>
      </c>
      <c r="E270" s="46">
        <f>E272/E25</f>
        <v>25.544747474747478</v>
      </c>
      <c r="F270" s="46">
        <f>F272/F25</f>
        <v>25.544747474747478</v>
      </c>
    </row>
    <row r="271" spans="1:6" ht="17">
      <c r="A271" s="44"/>
      <c r="B271" s="44" t="s">
        <v>12</v>
      </c>
      <c r="C271" s="47"/>
      <c r="D271" s="46">
        <f>D270/D7*100</f>
        <v>0.37335205312404968</v>
      </c>
      <c r="E271" s="46">
        <f>E270/E7*100</f>
        <v>0.37335205312404968</v>
      </c>
      <c r="F271" s="46">
        <f>F270/F7*100</f>
        <v>0.37335205312404968</v>
      </c>
    </row>
    <row r="272" spans="1:6" ht="17">
      <c r="A272" s="44"/>
      <c r="B272" s="44" t="s">
        <v>13</v>
      </c>
      <c r="C272" s="47"/>
      <c r="D272" s="46">
        <f>D138+D269</f>
        <v>2528.9300000000003</v>
      </c>
      <c r="E272" s="46">
        <f>E138+E269</f>
        <v>2528.9300000000003</v>
      </c>
      <c r="F272" s="46">
        <f>F138+F269</f>
        <v>2528.9300000000003</v>
      </c>
    </row>
    <row r="273" spans="1:6" ht="17">
      <c r="A273" s="44"/>
      <c r="B273" s="44" t="s">
        <v>25</v>
      </c>
      <c r="C273" s="47"/>
      <c r="D273" s="46">
        <f>D271-D18</f>
        <v>6.8150417901952587E-2</v>
      </c>
      <c r="E273" s="46">
        <f>E271-E18</f>
        <v>0.12919074494637203</v>
      </c>
      <c r="F273" s="46">
        <f>F271-F18</f>
        <v>4.1179110603255631E-2</v>
      </c>
    </row>
    <row r="274" spans="1:6">
      <c r="A274" s="44"/>
      <c r="B274" s="44"/>
      <c r="C274" s="47"/>
      <c r="D274" s="46"/>
      <c r="E274" s="46"/>
      <c r="F274" s="46"/>
    </row>
    <row r="275" spans="1:6" ht="34">
      <c r="A275" s="44"/>
      <c r="B275" s="7" t="s">
        <v>287</v>
      </c>
      <c r="C275" s="47"/>
      <c r="D275" s="46"/>
      <c r="E275" s="46"/>
      <c r="F275" s="46"/>
    </row>
    <row r="276" spans="1:6" ht="17">
      <c r="A276" s="44"/>
      <c r="B276" s="44" t="s">
        <v>29</v>
      </c>
      <c r="C276" s="47"/>
      <c r="D276" s="46">
        <f>D277/D25</f>
        <v>1.2909797979797979</v>
      </c>
      <c r="E276" s="46">
        <f>E277/E25</f>
        <v>1.291989898989899</v>
      </c>
      <c r="F276" s="46">
        <f>F277/F25</f>
        <v>1.2930000000000001</v>
      </c>
    </row>
    <row r="277" spans="1:6" ht="17">
      <c r="A277" s="44"/>
      <c r="B277" s="44" t="s">
        <v>40</v>
      </c>
      <c r="C277" s="47"/>
      <c r="D277" s="46">
        <f>(D46/100)*D136</f>
        <v>127.807</v>
      </c>
      <c r="E277" s="46">
        <f>(E46/100)*E136</f>
        <v>127.907</v>
      </c>
      <c r="F277" s="46">
        <f>(F46/100)*F136</f>
        <v>128.00700000000001</v>
      </c>
    </row>
    <row r="278" spans="1:6" ht="17">
      <c r="A278" s="44"/>
      <c r="B278" s="44" t="s">
        <v>21</v>
      </c>
      <c r="C278" s="47"/>
      <c r="D278" s="46">
        <f>D280/D25</f>
        <v>26.835727272727272</v>
      </c>
      <c r="E278" s="46">
        <f>E280/E25</f>
        <v>26.836737373737378</v>
      </c>
      <c r="F278" s="46">
        <f>F280/F25</f>
        <v>26.837747474747477</v>
      </c>
    </row>
    <row r="279" spans="1:6" ht="17">
      <c r="A279" s="44"/>
      <c r="B279" s="44" t="s">
        <v>12</v>
      </c>
      <c r="C279" s="47"/>
      <c r="D279" s="46">
        <f>D278/D7*100</f>
        <v>0.39222050968616295</v>
      </c>
      <c r="E279" s="46">
        <f>E278/E7*100</f>
        <v>0.39223527292805288</v>
      </c>
      <c r="F279" s="46">
        <f>F278/F7*100</f>
        <v>0.39225003616994264</v>
      </c>
    </row>
    <row r="280" spans="1:6" ht="17">
      <c r="A280" s="44"/>
      <c r="B280" s="44" t="s">
        <v>41</v>
      </c>
      <c r="C280" s="47"/>
      <c r="D280" s="46">
        <f>D138+D277</f>
        <v>2656.7370000000001</v>
      </c>
      <c r="E280" s="46">
        <f>E138+E277</f>
        <v>2656.8370000000004</v>
      </c>
      <c r="F280" s="46">
        <f>F138+F277</f>
        <v>2656.9370000000004</v>
      </c>
    </row>
    <row r="281" spans="1:6" ht="17">
      <c r="A281" s="44"/>
      <c r="B281" s="44" t="s">
        <v>25</v>
      </c>
      <c r="C281" s="47"/>
      <c r="D281" s="46">
        <f>D279-D18</f>
        <v>8.7018874464065865E-2</v>
      </c>
      <c r="E281" s="46">
        <f>E279-E18</f>
        <v>0.14807396475037524</v>
      </c>
      <c r="F281" s="46">
        <f>F279-F18</f>
        <v>6.0077093649148594E-2</v>
      </c>
    </row>
    <row r="282" spans="1:6">
      <c r="A282" s="44"/>
      <c r="B282" s="44"/>
      <c r="C282" s="47"/>
      <c r="D282" s="46"/>
      <c r="E282" s="46"/>
      <c r="F282" s="46"/>
    </row>
    <row r="283" spans="1:6" ht="34">
      <c r="A283" s="44"/>
      <c r="B283" s="19" t="s">
        <v>288</v>
      </c>
      <c r="C283" s="47"/>
      <c r="D283" s="46"/>
      <c r="E283" s="46"/>
      <c r="F283" s="46"/>
    </row>
    <row r="284" spans="1:6" ht="17">
      <c r="A284" s="44"/>
      <c r="B284" s="44" t="s">
        <v>29</v>
      </c>
      <c r="C284" s="47"/>
      <c r="D284" s="46">
        <f>D285/D25</f>
        <v>2.5819595959595958</v>
      </c>
      <c r="E284" s="46">
        <f>E285/E25</f>
        <v>2.583979797979798</v>
      </c>
      <c r="F284" s="46">
        <f>F285/F25</f>
        <v>2.5860000000000003</v>
      </c>
    </row>
    <row r="285" spans="1:6" ht="17">
      <c r="A285" s="44"/>
      <c r="B285" s="44" t="s">
        <v>40</v>
      </c>
      <c r="C285" s="47"/>
      <c r="D285" s="46">
        <f>(D47/100)*D136</f>
        <v>255.614</v>
      </c>
      <c r="E285" s="46">
        <f>(E47/100)*E136</f>
        <v>255.81399999999999</v>
      </c>
      <c r="F285" s="46">
        <f>(F47/100)*F136</f>
        <v>256.01400000000001</v>
      </c>
    </row>
    <row r="286" spans="1:6" ht="17">
      <c r="A286" s="44"/>
      <c r="B286" s="44" t="s">
        <v>21</v>
      </c>
      <c r="C286" s="47"/>
      <c r="D286" s="46">
        <f>D288/D25</f>
        <v>28.126707070707074</v>
      </c>
      <c r="E286" s="46">
        <f>E288/E25</f>
        <v>28.128727272727275</v>
      </c>
      <c r="F286" s="46">
        <f>F288/F25</f>
        <v>28.13074747474748</v>
      </c>
    </row>
    <row r="287" spans="1:6" ht="17">
      <c r="A287" s="44"/>
      <c r="B287" s="44" t="s">
        <v>12</v>
      </c>
      <c r="C287" s="47"/>
      <c r="D287" s="46">
        <f>D286/D7*100</f>
        <v>0.41108896624827646</v>
      </c>
      <c r="E287" s="46">
        <f>E286/E7*100</f>
        <v>0.41111849273205603</v>
      </c>
      <c r="F287" s="46">
        <f>F286/F7*100</f>
        <v>0.41114801921583577</v>
      </c>
    </row>
    <row r="288" spans="1:6" ht="17">
      <c r="A288" s="44"/>
      <c r="B288" s="44" t="s">
        <v>41</v>
      </c>
      <c r="C288" s="47"/>
      <c r="D288" s="46">
        <f>D285+D138</f>
        <v>2784.5440000000003</v>
      </c>
      <c r="E288" s="46">
        <f>E285+E138</f>
        <v>2784.7440000000001</v>
      </c>
      <c r="F288" s="46">
        <f>F285+F138</f>
        <v>2784.9440000000004</v>
      </c>
    </row>
    <row r="289" spans="1:6" ht="17">
      <c r="A289" s="44"/>
      <c r="B289" s="44" t="s">
        <v>25</v>
      </c>
      <c r="C289" s="47"/>
      <c r="D289" s="46">
        <f>D287-D18</f>
        <v>0.10588733102617937</v>
      </c>
      <c r="E289" s="46">
        <f>E287-E18</f>
        <v>0.16695718455437839</v>
      </c>
      <c r="F289" s="46">
        <f>F287-F18</f>
        <v>7.8975076695041724E-2</v>
      </c>
    </row>
    <row r="290" spans="1:6">
      <c r="A290" s="44"/>
      <c r="B290" s="44"/>
      <c r="C290" s="47"/>
      <c r="D290" s="46"/>
      <c r="E290" s="46"/>
      <c r="F290" s="46"/>
    </row>
    <row r="291" spans="1:6">
      <c r="C291" s="61"/>
    </row>
    <row r="292" spans="1:6" ht="17">
      <c r="A292" s="44">
        <v>8</v>
      </c>
      <c r="B292" s="3" t="s">
        <v>289</v>
      </c>
      <c r="C292" s="60"/>
      <c r="D292" s="58"/>
      <c r="E292" s="58"/>
      <c r="F292" s="58"/>
    </row>
    <row r="293" spans="1:6" ht="40" customHeight="1">
      <c r="A293" s="44"/>
      <c r="B293" s="20" t="s">
        <v>290</v>
      </c>
      <c r="C293" s="60"/>
      <c r="D293" s="58"/>
      <c r="E293" s="58"/>
      <c r="F293" s="58"/>
    </row>
    <row r="294" spans="1:6" ht="17">
      <c r="A294" s="59"/>
      <c r="B294" s="59" t="s">
        <v>29</v>
      </c>
      <c r="C294" s="60"/>
      <c r="D294" s="58">
        <f>D295/D27</f>
        <v>1.8258142857142858</v>
      </c>
      <c r="E294" s="58">
        <f>E295/E27</f>
        <v>1.8272428571428572</v>
      </c>
      <c r="F294" s="58">
        <f>F295/F27</f>
        <v>1.8286714285714287</v>
      </c>
    </row>
    <row r="295" spans="1:6" ht="17">
      <c r="A295" s="59"/>
      <c r="B295" s="59" t="s">
        <v>28</v>
      </c>
      <c r="C295" s="60"/>
      <c r="D295" s="58">
        <f>(D49/100)*D136</f>
        <v>63.903500000000001</v>
      </c>
      <c r="E295" s="58">
        <f>(E49/100)*E136</f>
        <v>63.953499999999998</v>
      </c>
      <c r="F295" s="58">
        <f>(F49/100)*F136</f>
        <v>64.003500000000003</v>
      </c>
    </row>
    <row r="296" spans="1:6" ht="17">
      <c r="A296" s="59"/>
      <c r="B296" s="59" t="s">
        <v>21</v>
      </c>
      <c r="C296" s="60"/>
      <c r="D296" s="58">
        <f>D294+(D138/D27)</f>
        <v>74.080957142857159</v>
      </c>
      <c r="E296" s="58">
        <f>E294+(E138/E27)</f>
        <v>74.082385714285735</v>
      </c>
      <c r="F296" s="58">
        <f>F294+(F138/F27)</f>
        <v>74.083814285714297</v>
      </c>
    </row>
    <row r="297" spans="1:6" ht="17">
      <c r="A297" s="59"/>
      <c r="B297" s="59" t="s">
        <v>12</v>
      </c>
      <c r="C297" s="60"/>
      <c r="D297" s="58">
        <f>D296/D7*100</f>
        <v>1.0827383388315868</v>
      </c>
      <c r="E297" s="58">
        <f>E296/E7*100</f>
        <v>1.082759218273688</v>
      </c>
      <c r="F297" s="58">
        <f>F296/F7*100</f>
        <v>1.0827800977157891</v>
      </c>
    </row>
    <row r="298" spans="1:6" ht="17">
      <c r="A298" s="59"/>
      <c r="B298" s="59" t="s">
        <v>13</v>
      </c>
      <c r="C298" s="60"/>
      <c r="D298" s="58">
        <f>D295+D138</f>
        <v>2592.8335000000002</v>
      </c>
      <c r="E298" s="58">
        <f>E295+E138</f>
        <v>2592.8835000000004</v>
      </c>
      <c r="F298" s="58">
        <f>F295+F138</f>
        <v>2592.9335000000001</v>
      </c>
    </row>
    <row r="299" spans="1:6" ht="17">
      <c r="A299" s="59"/>
      <c r="B299" s="59" t="s">
        <v>25</v>
      </c>
      <c r="C299" s="60"/>
      <c r="D299" s="58">
        <f>D297-D18</f>
        <v>0.77753670360948968</v>
      </c>
      <c r="E299" s="58">
        <f>E297-E18</f>
        <v>0.83859791009601037</v>
      </c>
      <c r="F299" s="58">
        <f>F297-F18</f>
        <v>0.7506071551949951</v>
      </c>
    </row>
    <row r="300" spans="1:6">
      <c r="A300" s="59"/>
      <c r="B300" s="59"/>
      <c r="C300" s="60"/>
      <c r="D300" s="58"/>
      <c r="E300" s="58"/>
      <c r="F300" s="58"/>
    </row>
    <row r="301" spans="1:6" ht="34">
      <c r="A301" s="59"/>
      <c r="B301" s="4" t="s">
        <v>291</v>
      </c>
      <c r="C301" s="60"/>
      <c r="D301" s="58"/>
      <c r="E301" s="58"/>
      <c r="F301" s="58"/>
    </row>
    <row r="302" spans="1:6" ht="17">
      <c r="A302" s="59"/>
      <c r="B302" s="59" t="s">
        <v>29</v>
      </c>
      <c r="C302" s="60"/>
      <c r="D302" s="58">
        <f>D303/D27</f>
        <v>3.6516285714285717</v>
      </c>
      <c r="E302" s="58">
        <f>E303/E27</f>
        <v>3.6544857142857143</v>
      </c>
      <c r="F302" s="58">
        <f>F303/F27</f>
        <v>3.6573428571428575</v>
      </c>
    </row>
    <row r="303" spans="1:6" ht="17">
      <c r="A303" s="59"/>
      <c r="B303" s="59" t="s">
        <v>28</v>
      </c>
      <c r="C303" s="60"/>
      <c r="D303" s="58">
        <f>(D50/100)*D136</f>
        <v>127.807</v>
      </c>
      <c r="E303" s="58">
        <f>(E50/100)*E136</f>
        <v>127.907</v>
      </c>
      <c r="F303" s="58">
        <f>(F50/100)*F136</f>
        <v>128.00700000000001</v>
      </c>
    </row>
    <row r="304" spans="1:6" ht="17">
      <c r="A304" s="59"/>
      <c r="B304" s="59" t="s">
        <v>21</v>
      </c>
      <c r="C304" s="60"/>
      <c r="D304" s="58">
        <f>D302+(D138/D27)</f>
        <v>75.906771428571446</v>
      </c>
      <c r="E304" s="58">
        <f>E302+(E138/E27)</f>
        <v>75.909628571428584</v>
      </c>
      <c r="F304" s="58">
        <f>F302+(F138/F27)</f>
        <v>75.912485714285722</v>
      </c>
    </row>
    <row r="305" spans="1:6" ht="17">
      <c r="A305" s="59"/>
      <c r="B305" s="59" t="s">
        <v>12</v>
      </c>
      <c r="C305" s="60"/>
      <c r="D305" s="58">
        <f>D304/D7*100</f>
        <v>1.1094237273980041</v>
      </c>
      <c r="E305" s="58">
        <f>E304/E7*100</f>
        <v>1.1094654862822069</v>
      </c>
      <c r="F305" s="58">
        <f>F304/F7*100</f>
        <v>1.1095072451664092</v>
      </c>
    </row>
    <row r="306" spans="1:6" ht="17">
      <c r="A306" s="59"/>
      <c r="B306" s="59" t="s">
        <v>13</v>
      </c>
      <c r="C306" s="60"/>
      <c r="D306" s="58">
        <f>D303+D137</f>
        <v>140.71679797979797</v>
      </c>
      <c r="E306" s="58">
        <f>E303+E137</f>
        <v>140.82689898989898</v>
      </c>
      <c r="F306" s="58">
        <f>F303+F137</f>
        <v>140.93700000000001</v>
      </c>
    </row>
    <row r="307" spans="1:6" ht="17">
      <c r="A307" s="59"/>
      <c r="B307" s="59" t="s">
        <v>25</v>
      </c>
      <c r="C307" s="60"/>
      <c r="D307" s="58">
        <f>D305-D18</f>
        <v>0.80422209217590701</v>
      </c>
      <c r="E307" s="58">
        <f>E305-E18</f>
        <v>0.8653041781045292</v>
      </c>
      <c r="F307" s="58">
        <f>F305-F18</f>
        <v>0.7773343026456152</v>
      </c>
    </row>
    <row r="308" spans="1:6">
      <c r="A308" s="59"/>
      <c r="B308" s="59"/>
      <c r="C308" s="60"/>
      <c r="D308" s="58"/>
      <c r="E308" s="58"/>
      <c r="F308" s="58"/>
    </row>
    <row r="309" spans="1:6" ht="34">
      <c r="A309" s="59"/>
      <c r="B309" s="20" t="s">
        <v>292</v>
      </c>
      <c r="C309" s="60"/>
      <c r="D309" s="58"/>
      <c r="E309" s="58"/>
      <c r="F309" s="58"/>
    </row>
    <row r="310" spans="1:6" ht="17">
      <c r="A310" s="59"/>
      <c r="B310" s="59" t="s">
        <v>29</v>
      </c>
      <c r="C310" s="60"/>
      <c r="D310" s="58">
        <f>D311/D27</f>
        <v>7.3032571428571433</v>
      </c>
      <c r="E310" s="58">
        <f>E311/E27</f>
        <v>7.3089714285714287</v>
      </c>
      <c r="F310" s="58">
        <f>F311/F27</f>
        <v>7.3146857142857149</v>
      </c>
    </row>
    <row r="311" spans="1:6" ht="17">
      <c r="A311" s="59"/>
      <c r="B311" s="59" t="s">
        <v>28</v>
      </c>
      <c r="C311" s="60"/>
      <c r="D311" s="58">
        <f>(D51/100)*D136</f>
        <v>255.614</v>
      </c>
      <c r="E311" s="58">
        <f>(E51/100)*E136</f>
        <v>255.81399999999999</v>
      </c>
      <c r="F311" s="58">
        <f>(F51/100)*F136</f>
        <v>256.01400000000001</v>
      </c>
    </row>
    <row r="312" spans="1:6" ht="17">
      <c r="A312" s="59"/>
      <c r="B312" s="59" t="s">
        <v>21</v>
      </c>
      <c r="C312" s="60"/>
      <c r="D312" s="58">
        <f>D310+D138/D27</f>
        <v>79.55840000000002</v>
      </c>
      <c r="E312" s="58">
        <f>E310+E138/E27</f>
        <v>79.564114285714297</v>
      </c>
      <c r="F312" s="58">
        <f>F310+F138/F27</f>
        <v>79.569828571428587</v>
      </c>
    </row>
    <row r="313" spans="1:6" ht="17">
      <c r="A313" s="59"/>
      <c r="B313" s="59" t="s">
        <v>12</v>
      </c>
      <c r="C313" s="60"/>
      <c r="D313" s="58">
        <f>D312/D7*100</f>
        <v>1.1627945045308392</v>
      </c>
      <c r="E313" s="58">
        <f>E312/E7*100</f>
        <v>1.1628780222992443</v>
      </c>
      <c r="F313" s="58">
        <f>F312/F7*100</f>
        <v>1.1629615400676496</v>
      </c>
    </row>
    <row r="314" spans="1:6" ht="17">
      <c r="A314" s="59"/>
      <c r="B314" s="59" t="s">
        <v>13</v>
      </c>
      <c r="C314" s="60"/>
      <c r="D314" s="58">
        <f>D311+D138</f>
        <v>2784.5440000000003</v>
      </c>
      <c r="E314" s="58">
        <f>E311+E138</f>
        <v>2784.7440000000001</v>
      </c>
      <c r="F314" s="58">
        <f>F311+F138</f>
        <v>2784.9440000000004</v>
      </c>
    </row>
    <row r="315" spans="1:6" ht="17">
      <c r="A315" s="59"/>
      <c r="B315" s="59" t="s">
        <v>25</v>
      </c>
      <c r="C315" s="60"/>
      <c r="D315" s="58">
        <f>D313-D18</f>
        <v>0.85759286930874212</v>
      </c>
      <c r="E315" s="58">
        <f>E313-E18</f>
        <v>0.91871671412156664</v>
      </c>
      <c r="F315" s="58">
        <f>F313-F18</f>
        <v>0.83078859754685563</v>
      </c>
    </row>
    <row r="316" spans="1:6">
      <c r="C316" s="61"/>
    </row>
    <row r="317" spans="1:6" ht="20" customHeight="1">
      <c r="A317" s="44">
        <v>9</v>
      </c>
      <c r="B317" s="10" t="s">
        <v>400</v>
      </c>
      <c r="C317" s="62"/>
      <c r="D317" s="63"/>
      <c r="E317" s="63"/>
      <c r="F317" s="63"/>
    </row>
    <row r="318" spans="1:6" ht="50" customHeight="1">
      <c r="A318" s="44"/>
      <c r="B318" s="11" t="s">
        <v>293</v>
      </c>
      <c r="C318" s="62"/>
      <c r="D318" s="63"/>
      <c r="E318" s="63"/>
      <c r="F318" s="63"/>
    </row>
    <row r="319" spans="1:6" ht="23" customHeight="1">
      <c r="A319" s="70"/>
      <c r="B319" s="70" t="s">
        <v>29</v>
      </c>
      <c r="C319" s="62"/>
      <c r="D319" s="63">
        <f>D276+D177</f>
        <v>28.455979797979797</v>
      </c>
      <c r="E319" s="63">
        <f>E276+E177</f>
        <v>28.4569898989899</v>
      </c>
      <c r="F319" s="63">
        <f>F276+F177</f>
        <v>28.457999999999998</v>
      </c>
    </row>
    <row r="320" spans="1:6" ht="22" customHeight="1">
      <c r="A320" s="70"/>
      <c r="B320" s="70" t="s">
        <v>28</v>
      </c>
      <c r="C320" s="62"/>
      <c r="D320" s="63"/>
      <c r="E320" s="63"/>
      <c r="F320" s="63"/>
    </row>
    <row r="321" spans="1:6" ht="38" customHeight="1">
      <c r="A321" s="70"/>
      <c r="B321" s="70" t="s">
        <v>21</v>
      </c>
      <c r="C321" s="62"/>
      <c r="D321" s="63">
        <f>D319+D278+D178</f>
        <v>179.89670707070707</v>
      </c>
      <c r="E321" s="63">
        <f>E319+E278+E178</f>
        <v>179.89872727272729</v>
      </c>
      <c r="F321" s="63">
        <f>F319+F278+F178</f>
        <v>179.90074747474745</v>
      </c>
    </row>
    <row r="322" spans="1:6" ht="17">
      <c r="A322" s="70"/>
      <c r="B322" s="70" t="s">
        <v>12</v>
      </c>
      <c r="C322" s="62"/>
      <c r="D322" s="63">
        <f>D321/D7*100</f>
        <v>2.6293000156490365</v>
      </c>
      <c r="E322" s="63">
        <f>E321/E7*100</f>
        <v>2.6293295421328162</v>
      </c>
      <c r="F322" s="63">
        <f>F321/F7*100</f>
        <v>2.6293590686165951</v>
      </c>
    </row>
    <row r="323" spans="1:6" ht="17">
      <c r="A323" s="70"/>
      <c r="B323" s="70" t="s">
        <v>13</v>
      </c>
      <c r="C323" s="62"/>
      <c r="D323" s="63"/>
      <c r="E323" s="63"/>
      <c r="F323" s="63"/>
    </row>
    <row r="324" spans="1:6" ht="17">
      <c r="A324" s="70"/>
      <c r="B324" s="70" t="s">
        <v>25</v>
      </c>
      <c r="C324" s="62"/>
      <c r="D324" s="63">
        <f>D322-(D10+D18)</f>
        <v>0.12409838042693933</v>
      </c>
      <c r="E324" s="63">
        <f>E322-(E10+E18)</f>
        <v>0.58516823395513873</v>
      </c>
      <c r="F324" s="63">
        <f>F322-(F10+F18)</f>
        <v>0.29718612609580086</v>
      </c>
    </row>
    <row r="326" spans="1:6" ht="17">
      <c r="A326" s="44"/>
      <c r="B326" s="6" t="s">
        <v>294</v>
      </c>
      <c r="C326" s="44"/>
      <c r="D326" s="46"/>
      <c r="E326" s="46"/>
      <c r="F326" s="46"/>
    </row>
    <row r="327" spans="1:6" ht="34">
      <c r="A327" s="97">
        <v>10</v>
      </c>
      <c r="B327" s="7" t="s">
        <v>295</v>
      </c>
      <c r="C327" s="44"/>
      <c r="D327" s="46"/>
      <c r="E327" s="46"/>
      <c r="F327" s="46"/>
    </row>
    <row r="328" spans="1:6" ht="37" customHeight="1">
      <c r="A328" s="44"/>
      <c r="B328" s="13" t="s">
        <v>245</v>
      </c>
      <c r="C328" s="44"/>
      <c r="D328" s="46">
        <f>D37</f>
        <v>221.44200000000001</v>
      </c>
      <c r="E328" s="46">
        <f>E37</f>
        <v>221.44200000000001</v>
      </c>
      <c r="F328" s="46">
        <f>F37</f>
        <v>221.44200000000001</v>
      </c>
    </row>
    <row r="329" spans="1:6" ht="17">
      <c r="A329" s="44"/>
      <c r="B329" s="44" t="s">
        <v>29</v>
      </c>
      <c r="C329" s="44"/>
      <c r="D329" s="44">
        <f>(D38/100)*D37</f>
        <v>22.144200000000001</v>
      </c>
      <c r="E329" s="44">
        <f>(E38/100)*E37</f>
        <v>22.144200000000001</v>
      </c>
      <c r="F329" s="44">
        <f>(F38/100)*F37</f>
        <v>22.144200000000001</v>
      </c>
    </row>
    <row r="330" spans="1:6" ht="17">
      <c r="A330" s="44"/>
      <c r="B330" s="44" t="s">
        <v>28</v>
      </c>
      <c r="C330" s="44"/>
      <c r="D330" s="46">
        <f>D329*D22</f>
        <v>648.82506000000001</v>
      </c>
      <c r="E330" s="46">
        <f>E329*E22</f>
        <v>648.82506000000001</v>
      </c>
      <c r="F330" s="46">
        <f>F329*F22</f>
        <v>648.82506000000001</v>
      </c>
    </row>
    <row r="331" spans="1:6" ht="17">
      <c r="A331" s="44"/>
      <c r="B331" s="44" t="s">
        <v>21</v>
      </c>
      <c r="C331" s="71"/>
      <c r="D331" s="46">
        <f>D329+D88</f>
        <v>119.5842</v>
      </c>
      <c r="E331" s="46">
        <f>E329+E88</f>
        <v>119.5842</v>
      </c>
      <c r="F331" s="46">
        <f>F329+F88</f>
        <v>119.5842</v>
      </c>
    </row>
    <row r="332" spans="1:6" ht="17">
      <c r="A332" s="44"/>
      <c r="B332" s="44" t="s">
        <v>12</v>
      </c>
      <c r="C332" s="72"/>
      <c r="D332" s="46">
        <f>D331/D7*100</f>
        <v>1.7477959660917859</v>
      </c>
      <c r="E332" s="46">
        <f>E331/E7*100</f>
        <v>1.7477959660917859</v>
      </c>
      <c r="F332" s="46">
        <f>F331/F7*100</f>
        <v>1.7477959660917859</v>
      </c>
    </row>
    <row r="333" spans="1:6" ht="17">
      <c r="A333" s="44"/>
      <c r="B333" s="44" t="s">
        <v>13</v>
      </c>
      <c r="C333" s="44"/>
      <c r="D333" s="46">
        <f>D331*D22</f>
        <v>3503.8170599999999</v>
      </c>
      <c r="E333" s="46">
        <f>E331*E22</f>
        <v>3503.8170599999999</v>
      </c>
      <c r="F333" s="46">
        <f>F331*F22</f>
        <v>3503.8170599999999</v>
      </c>
    </row>
    <row r="334" spans="1:6" ht="17">
      <c r="A334" s="44"/>
      <c r="B334" s="44" t="s">
        <v>126</v>
      </c>
      <c r="C334" s="44"/>
      <c r="D334" s="46">
        <f>D333/D23</f>
        <v>700.76341200000002</v>
      </c>
      <c r="E334" s="46">
        <f>E333/E23</f>
        <v>700.76341200000002</v>
      </c>
      <c r="F334" s="46">
        <f>F333/F23</f>
        <v>700.76341200000002</v>
      </c>
    </row>
    <row r="335" spans="1:6" ht="17">
      <c r="A335" s="44"/>
      <c r="B335" s="44" t="s">
        <v>25</v>
      </c>
      <c r="C335" s="44"/>
      <c r="D335" s="46">
        <f>D332-D10</f>
        <v>-0.45220403390821429</v>
      </c>
      <c r="E335" s="46">
        <f>E332-E10</f>
        <v>-5.2204033908214154E-2</v>
      </c>
      <c r="F335" s="46">
        <f>F332-F10</f>
        <v>-0.25220403390821411</v>
      </c>
    </row>
    <row r="336" spans="1:6">
      <c r="A336" s="44"/>
      <c r="B336" s="44"/>
      <c r="C336" s="44"/>
      <c r="D336" s="46"/>
      <c r="E336" s="46"/>
      <c r="F336" s="46"/>
    </row>
    <row r="337" spans="1:6" ht="34">
      <c r="A337" s="44"/>
      <c r="B337" s="7" t="s">
        <v>296</v>
      </c>
      <c r="C337" s="44"/>
      <c r="D337" s="46"/>
      <c r="E337" s="46"/>
      <c r="F337" s="46"/>
    </row>
    <row r="338" spans="1:6" ht="34">
      <c r="A338" s="44"/>
      <c r="B338" s="13" t="s">
        <v>245</v>
      </c>
      <c r="C338" s="73"/>
      <c r="D338" s="46">
        <f>D37</f>
        <v>221.44200000000001</v>
      </c>
      <c r="E338" s="46">
        <f>E37</f>
        <v>221.44200000000001</v>
      </c>
      <c r="F338" s="46">
        <f>F37</f>
        <v>221.44200000000001</v>
      </c>
    </row>
    <row r="339" spans="1:6" ht="17">
      <c r="A339" s="44"/>
      <c r="B339" s="44" t="s">
        <v>29</v>
      </c>
      <c r="C339" s="73"/>
      <c r="D339" s="46">
        <f>(D39/100)*D338</f>
        <v>11.072100000000001</v>
      </c>
      <c r="E339" s="46">
        <f>(E39/100)*E338</f>
        <v>11.072100000000001</v>
      </c>
      <c r="F339" s="46">
        <f>(F39/100)*F338</f>
        <v>11.072100000000001</v>
      </c>
    </row>
    <row r="340" spans="1:6" ht="17">
      <c r="A340" s="44"/>
      <c r="B340" s="44" t="s">
        <v>28</v>
      </c>
      <c r="C340" s="71"/>
      <c r="D340" s="46">
        <f>D339*D22</f>
        <v>324.41253</v>
      </c>
      <c r="E340" s="46">
        <f>E339*E22</f>
        <v>324.41253</v>
      </c>
      <c r="F340" s="46">
        <f>F339*F22</f>
        <v>324.41253</v>
      </c>
    </row>
    <row r="341" spans="1:6" ht="17">
      <c r="A341" s="44"/>
      <c r="B341" s="44" t="s">
        <v>21</v>
      </c>
      <c r="C341" s="71"/>
      <c r="D341" s="46">
        <f>D88+D339</f>
        <v>108.5121</v>
      </c>
      <c r="E341" s="46">
        <f>E88+E339</f>
        <v>108.5121</v>
      </c>
      <c r="F341" s="46">
        <f>F88+F339</f>
        <v>108.5121</v>
      </c>
    </row>
    <row r="342" spans="1:6" ht="17">
      <c r="A342" s="44"/>
      <c r="B342" s="44" t="s">
        <v>12</v>
      </c>
      <c r="C342" s="74"/>
      <c r="D342" s="46">
        <f>D341/D7*100</f>
        <v>1.5859704764688689</v>
      </c>
      <c r="E342" s="46">
        <f>E341/E7*100</f>
        <v>1.5859704764688689</v>
      </c>
      <c r="F342" s="46">
        <f>F341/F7*100</f>
        <v>1.5859704764688689</v>
      </c>
    </row>
    <row r="343" spans="1:6" ht="17">
      <c r="A343" s="44"/>
      <c r="B343" s="44" t="s">
        <v>13</v>
      </c>
      <c r="C343" s="75"/>
      <c r="D343" s="46">
        <f>D341*D22</f>
        <v>3179.4045300000002</v>
      </c>
      <c r="E343" s="46">
        <f>E341*E22</f>
        <v>3179.4045300000002</v>
      </c>
      <c r="F343" s="46">
        <f>F341*F22</f>
        <v>3179.4045300000002</v>
      </c>
    </row>
    <row r="344" spans="1:6" ht="17">
      <c r="A344" s="44"/>
      <c r="B344" s="44" t="s">
        <v>126</v>
      </c>
      <c r="C344" s="45"/>
      <c r="D344" s="46">
        <f>D343/D23</f>
        <v>635.8809060000001</v>
      </c>
      <c r="E344" s="46">
        <f>E343/E23</f>
        <v>635.8809060000001</v>
      </c>
      <c r="F344" s="46">
        <f>F343/F23</f>
        <v>635.8809060000001</v>
      </c>
    </row>
    <row r="345" spans="1:6" ht="17">
      <c r="A345" s="44"/>
      <c r="B345" s="44" t="s">
        <v>25</v>
      </c>
      <c r="C345" s="47"/>
      <c r="D345" s="46">
        <f>D342-D10</f>
        <v>-0.61402952353113127</v>
      </c>
      <c r="E345" s="46">
        <f>E342-E10</f>
        <v>-0.21402952353113114</v>
      </c>
      <c r="F345" s="46">
        <f>F342-F10</f>
        <v>-0.41402952353113109</v>
      </c>
    </row>
    <row r="347" spans="1:6" ht="17">
      <c r="A347" s="44">
        <v>11</v>
      </c>
      <c r="B347" s="14" t="s">
        <v>297</v>
      </c>
      <c r="C347" s="76"/>
      <c r="D347" s="66"/>
      <c r="E347" s="66"/>
      <c r="F347" s="66"/>
    </row>
    <row r="348" spans="1:6" ht="53" customHeight="1">
      <c r="A348" s="44"/>
      <c r="B348" s="15" t="s">
        <v>298</v>
      </c>
      <c r="C348" s="77"/>
      <c r="D348" s="66"/>
      <c r="E348" s="66"/>
      <c r="F348" s="66"/>
    </row>
    <row r="349" spans="1:6" ht="34">
      <c r="A349" s="76"/>
      <c r="B349" s="16" t="s">
        <v>245</v>
      </c>
      <c r="C349" s="78"/>
      <c r="D349" s="66">
        <f>D41</f>
        <v>260</v>
      </c>
      <c r="E349" s="66">
        <f>E41</f>
        <v>260</v>
      </c>
      <c r="F349" s="66">
        <f>F41</f>
        <v>260</v>
      </c>
    </row>
    <row r="350" spans="1:6" ht="17">
      <c r="A350" s="76"/>
      <c r="B350" s="76" t="s">
        <v>29</v>
      </c>
      <c r="C350" s="76"/>
      <c r="D350" s="66"/>
      <c r="E350" s="66"/>
      <c r="F350" s="66"/>
    </row>
    <row r="351" spans="1:6" ht="17">
      <c r="A351" s="76"/>
      <c r="B351" s="76" t="s">
        <v>28</v>
      </c>
      <c r="C351" s="76"/>
      <c r="D351" s="66"/>
      <c r="E351" s="66"/>
      <c r="F351" s="66"/>
    </row>
    <row r="352" spans="1:6" ht="17">
      <c r="A352" s="76"/>
      <c r="B352" s="76" t="s">
        <v>21</v>
      </c>
      <c r="C352" s="76"/>
      <c r="D352" s="66">
        <f>D349+D88</f>
        <v>357.44</v>
      </c>
      <c r="E352" s="66">
        <f>E349+E88</f>
        <v>357.44</v>
      </c>
      <c r="F352" s="66">
        <f>F349+F88</f>
        <v>357.44</v>
      </c>
    </row>
    <row r="353" spans="1:6" ht="17">
      <c r="A353" s="76"/>
      <c r="B353" s="76" t="s">
        <v>12</v>
      </c>
      <c r="C353" s="79"/>
      <c r="D353" s="66">
        <f>D352/D7*100</f>
        <v>5.2242034492838352</v>
      </c>
      <c r="E353" s="66">
        <f>E352/E7*100</f>
        <v>5.2242034492838352</v>
      </c>
      <c r="F353" s="66">
        <f>F352/F7*100</f>
        <v>5.2242034492838352</v>
      </c>
    </row>
    <row r="354" spans="1:6" ht="17">
      <c r="A354" s="76"/>
      <c r="B354" s="76" t="s">
        <v>13</v>
      </c>
      <c r="C354" s="76"/>
      <c r="D354" s="66">
        <f>D353*D22</f>
        <v>153.06916106401638</v>
      </c>
      <c r="E354" s="66">
        <f>E353*E22</f>
        <v>153.06916106401638</v>
      </c>
      <c r="F354" s="66">
        <f>F353*F22</f>
        <v>153.06916106401638</v>
      </c>
    </row>
    <row r="355" spans="1:6" ht="17">
      <c r="A355" s="76"/>
      <c r="B355" s="76" t="s">
        <v>126</v>
      </c>
      <c r="C355" s="76"/>
      <c r="D355" s="66">
        <f>D354/D23</f>
        <v>30.613832212803278</v>
      </c>
      <c r="E355" s="66">
        <f>E354/E23</f>
        <v>30.613832212803278</v>
      </c>
      <c r="F355" s="66">
        <f>F354/F23</f>
        <v>30.613832212803278</v>
      </c>
    </row>
    <row r="356" spans="1:6" ht="17">
      <c r="A356" s="76"/>
      <c r="B356" s="76" t="s">
        <v>25</v>
      </c>
      <c r="C356" s="79"/>
      <c r="D356" s="66">
        <f>D353-D10</f>
        <v>3.024203449283835</v>
      </c>
      <c r="E356" s="66">
        <f>E353-E10</f>
        <v>3.4242034492838354</v>
      </c>
      <c r="F356" s="66">
        <f>F353-F10</f>
        <v>3.2242034492838352</v>
      </c>
    </row>
    <row r="358" spans="1:6" ht="17">
      <c r="A358" s="44">
        <v>12</v>
      </c>
      <c r="B358" s="10" t="s">
        <v>299</v>
      </c>
      <c r="C358" s="70"/>
      <c r="D358" s="63"/>
      <c r="E358" s="63"/>
      <c r="F358" s="63"/>
    </row>
    <row r="359" spans="1:6" ht="40" customHeight="1">
      <c r="A359" s="80"/>
      <c r="B359" s="11" t="s">
        <v>300</v>
      </c>
      <c r="C359" s="70"/>
      <c r="D359" s="63"/>
      <c r="E359" s="63"/>
      <c r="F359" s="63"/>
    </row>
    <row r="360" spans="1:6" ht="34">
      <c r="A360" s="70"/>
      <c r="B360" s="12" t="s">
        <v>248</v>
      </c>
      <c r="C360" s="81"/>
      <c r="D360" s="63">
        <f>D43</f>
        <v>37</v>
      </c>
      <c r="E360" s="63">
        <f>E43</f>
        <v>37</v>
      </c>
      <c r="F360" s="63">
        <f>F43</f>
        <v>37</v>
      </c>
    </row>
    <row r="361" spans="1:6" ht="17">
      <c r="A361" s="70"/>
      <c r="B361" s="70" t="s">
        <v>29</v>
      </c>
      <c r="C361" s="70"/>
      <c r="D361" s="63"/>
      <c r="E361" s="63"/>
      <c r="F361" s="63"/>
    </row>
    <row r="362" spans="1:6" ht="17">
      <c r="A362" s="70"/>
      <c r="B362" s="70" t="s">
        <v>28</v>
      </c>
      <c r="C362" s="82"/>
      <c r="D362" s="63">
        <f>D360*D22</f>
        <v>1084.1000000000001</v>
      </c>
      <c r="E362" s="63">
        <f>E360*E22</f>
        <v>1084.1000000000001</v>
      </c>
      <c r="F362" s="63">
        <f>F360*F22</f>
        <v>1084.1000000000001</v>
      </c>
    </row>
    <row r="363" spans="1:6" ht="17">
      <c r="A363" s="70"/>
      <c r="B363" s="70" t="s">
        <v>21</v>
      </c>
      <c r="C363" s="82"/>
      <c r="D363" s="63">
        <f>D360+D88</f>
        <v>134.44</v>
      </c>
      <c r="E363" s="63">
        <f>E360+E88</f>
        <v>134.44</v>
      </c>
      <c r="F363" s="63">
        <f>F360+F88</f>
        <v>134.44</v>
      </c>
    </row>
    <row r="364" spans="1:6" ht="17">
      <c r="A364" s="70"/>
      <c r="B364" s="70" t="s">
        <v>12</v>
      </c>
      <c r="C364" s="83"/>
      <c r="D364" s="63">
        <f>D363/D7*100</f>
        <v>1.9649225372698043</v>
      </c>
      <c r="E364" s="63">
        <f>E363/E7*100</f>
        <v>1.9649225372698043</v>
      </c>
      <c r="F364" s="63">
        <f>F363/F7*100</f>
        <v>1.9649225372698043</v>
      </c>
    </row>
    <row r="365" spans="1:6" ht="17">
      <c r="A365" s="70"/>
      <c r="B365" s="70" t="s">
        <v>13</v>
      </c>
      <c r="C365" s="84"/>
      <c r="D365" s="63">
        <f>D363*D22</f>
        <v>3939.0920000000001</v>
      </c>
      <c r="E365" s="63">
        <f>E363*E22</f>
        <v>3939.0920000000001</v>
      </c>
      <c r="F365" s="63">
        <f>F363*F22</f>
        <v>3939.0920000000001</v>
      </c>
    </row>
    <row r="366" spans="1:6" ht="17">
      <c r="A366" s="70"/>
      <c r="B366" s="70" t="s">
        <v>126</v>
      </c>
      <c r="C366" s="70"/>
      <c r="D366" s="63">
        <f>D365/D23</f>
        <v>787.8184</v>
      </c>
      <c r="E366" s="63">
        <f>E365/E23</f>
        <v>787.8184</v>
      </c>
      <c r="F366" s="63">
        <f>F365/F23</f>
        <v>787.8184</v>
      </c>
    </row>
    <row r="367" spans="1:6" ht="17">
      <c r="A367" s="70"/>
      <c r="B367" s="70" t="s">
        <v>25</v>
      </c>
      <c r="C367" s="83"/>
      <c r="D367" s="63">
        <f>D364-D10</f>
        <v>-0.23507746273019592</v>
      </c>
      <c r="E367" s="63">
        <f>E364-E10</f>
        <v>0.16492253726980421</v>
      </c>
      <c r="F367" s="63">
        <f>F364-F10</f>
        <v>-3.5077462730195741E-2</v>
      </c>
    </row>
    <row r="369" spans="1:6" ht="34">
      <c r="A369" s="44">
        <v>13</v>
      </c>
      <c r="B369" s="21" t="s">
        <v>301</v>
      </c>
      <c r="C369" s="85"/>
      <c r="D369" s="86"/>
      <c r="E369" s="86"/>
      <c r="F369" s="86"/>
    </row>
    <row r="370" spans="1:6" ht="43" customHeight="1">
      <c r="A370" s="80"/>
      <c r="B370" s="87" t="s">
        <v>10</v>
      </c>
      <c r="C370" s="85"/>
      <c r="D370" s="86"/>
      <c r="E370" s="86"/>
      <c r="F370" s="86"/>
    </row>
    <row r="371" spans="1:6" ht="34">
      <c r="A371" s="87"/>
      <c r="B371" s="87" t="s">
        <v>302</v>
      </c>
      <c r="C371" s="85"/>
      <c r="D371" s="86">
        <f>D7</f>
        <v>6842</v>
      </c>
      <c r="E371" s="86">
        <f>E82</f>
        <v>543.29999999999995</v>
      </c>
      <c r="F371" s="86">
        <f>F82</f>
        <v>543.29999999999995</v>
      </c>
    </row>
    <row r="372" spans="1:6" ht="17">
      <c r="A372" s="87"/>
      <c r="B372" s="87" t="s">
        <v>17</v>
      </c>
      <c r="C372" s="85"/>
      <c r="D372" s="86">
        <f>D82</f>
        <v>543.29999999999995</v>
      </c>
      <c r="E372" s="86">
        <f>E53</f>
        <v>0</v>
      </c>
      <c r="F372" s="86">
        <f>F53</f>
        <v>0</v>
      </c>
    </row>
    <row r="373" spans="1:6" ht="17">
      <c r="A373" s="87"/>
      <c r="B373" s="87" t="s">
        <v>202</v>
      </c>
      <c r="C373" s="85"/>
      <c r="D373" s="86">
        <f>D85</f>
        <v>232</v>
      </c>
      <c r="E373" s="86">
        <f>E85</f>
        <v>232</v>
      </c>
      <c r="F373" s="86">
        <f>F85</f>
        <v>232</v>
      </c>
    </row>
    <row r="374" spans="1:6" ht="17">
      <c r="A374" s="87"/>
      <c r="B374" s="87" t="s">
        <v>123</v>
      </c>
      <c r="C374" s="85"/>
      <c r="D374" s="86">
        <f>D373/D7*100</f>
        <v>3.3908213972522652</v>
      </c>
      <c r="E374" s="86">
        <f>E373/E7*100</f>
        <v>3.3908213972522652</v>
      </c>
      <c r="F374" s="86">
        <f>F373/F7*100</f>
        <v>3.3908213972522652</v>
      </c>
    </row>
    <row r="375" spans="1:6" ht="17">
      <c r="A375" s="87"/>
      <c r="B375" s="87" t="s">
        <v>18</v>
      </c>
      <c r="C375" s="85"/>
      <c r="D375" s="86">
        <f>D373*D22</f>
        <v>6797.6</v>
      </c>
      <c r="E375" s="86">
        <f>E373*E22</f>
        <v>6797.6</v>
      </c>
      <c r="F375" s="86">
        <f>F373*F22</f>
        <v>6797.6</v>
      </c>
    </row>
    <row r="376" spans="1:6" ht="17">
      <c r="A376" s="87"/>
      <c r="B376" s="87" t="s">
        <v>19</v>
      </c>
      <c r="C376" s="85"/>
      <c r="D376" s="86">
        <f>D375/D23</f>
        <v>1359.52</v>
      </c>
      <c r="E376" s="86">
        <f>E375/E23</f>
        <v>1359.52</v>
      </c>
      <c r="F376" s="86">
        <f>F375/F23</f>
        <v>1359.52</v>
      </c>
    </row>
    <row r="377" spans="1:6" ht="17">
      <c r="A377" s="87"/>
      <c r="B377" s="87" t="s">
        <v>25</v>
      </c>
      <c r="C377" s="85"/>
      <c r="D377" s="86">
        <f>D374-D10</f>
        <v>1.190821397252265</v>
      </c>
      <c r="E377" s="86">
        <f>E374-E10</f>
        <v>1.5908213972522651</v>
      </c>
      <c r="F377" s="86">
        <f>F374-F10</f>
        <v>1.3908213972522652</v>
      </c>
    </row>
    <row r="379" spans="1:6" ht="17">
      <c r="A379" s="44">
        <v>14</v>
      </c>
      <c r="B379" s="3" t="s">
        <v>303</v>
      </c>
      <c r="C379" s="57"/>
      <c r="D379" s="58"/>
      <c r="E379" s="58"/>
      <c r="F379" s="58"/>
    </row>
    <row r="380" spans="1:6" ht="40" customHeight="1">
      <c r="A380" s="80"/>
      <c r="B380" s="4" t="s">
        <v>304</v>
      </c>
      <c r="C380" s="57"/>
      <c r="D380" s="58"/>
      <c r="E380" s="58"/>
      <c r="F380" s="58"/>
    </row>
    <row r="381" spans="1:6" ht="34">
      <c r="A381" s="59"/>
      <c r="B381" s="59" t="s">
        <v>206</v>
      </c>
      <c r="C381" s="57"/>
      <c r="D381" s="58">
        <f>D55</f>
        <v>283</v>
      </c>
      <c r="E381" s="58">
        <f>E55</f>
        <v>283</v>
      </c>
      <c r="F381" s="58">
        <f>F55</f>
        <v>283</v>
      </c>
    </row>
    <row r="382" spans="1:6" ht="34">
      <c r="A382" s="59"/>
      <c r="B382" s="59" t="s">
        <v>133</v>
      </c>
      <c r="C382" s="57"/>
      <c r="D382" s="58">
        <f t="shared" ref="D382:F383" si="17">D86</f>
        <v>0.57999999999999996</v>
      </c>
      <c r="E382" s="58">
        <f t="shared" si="17"/>
        <v>0.57999999999999996</v>
      </c>
      <c r="F382" s="58">
        <f t="shared" si="17"/>
        <v>0.57999999999999996</v>
      </c>
    </row>
    <row r="383" spans="1:6" ht="17">
      <c r="A383" s="59"/>
      <c r="B383" s="59" t="s">
        <v>134</v>
      </c>
      <c r="C383" s="57"/>
      <c r="D383" s="58">
        <f t="shared" si="17"/>
        <v>0.42</v>
      </c>
      <c r="E383" s="58">
        <f t="shared" si="17"/>
        <v>0.42</v>
      </c>
      <c r="F383" s="58">
        <f t="shared" si="17"/>
        <v>0.42</v>
      </c>
    </row>
    <row r="384" spans="1:6" ht="34">
      <c r="A384" s="59"/>
      <c r="B384" s="59" t="s">
        <v>207</v>
      </c>
      <c r="C384" s="57"/>
      <c r="D384" s="58">
        <f>D381*D383</f>
        <v>118.86</v>
      </c>
      <c r="E384" s="58">
        <f t="shared" ref="E384:F384" si="18">E381*E383</f>
        <v>118.86</v>
      </c>
      <c r="F384" s="58">
        <f t="shared" si="18"/>
        <v>118.86</v>
      </c>
    </row>
    <row r="385" spans="1:6" ht="34">
      <c r="A385" s="59"/>
      <c r="B385" s="59" t="s">
        <v>208</v>
      </c>
      <c r="C385" s="57"/>
      <c r="D385" s="58">
        <f>D384/D7*100</f>
        <v>1.7372113417129496</v>
      </c>
      <c r="E385" s="58">
        <f>E384/E7*100</f>
        <v>1.7372113417129496</v>
      </c>
      <c r="F385" s="58">
        <f>F384/F7*100</f>
        <v>1.7372113417129496</v>
      </c>
    </row>
    <row r="386" spans="1:6" ht="17">
      <c r="A386" s="59"/>
      <c r="B386" s="59" t="s">
        <v>18</v>
      </c>
      <c r="C386" s="57"/>
      <c r="D386" s="58">
        <f>D384*D22</f>
        <v>3482.598</v>
      </c>
      <c r="E386" s="58">
        <f>E384*E22</f>
        <v>3482.598</v>
      </c>
      <c r="F386" s="58">
        <f>F384*F22</f>
        <v>3482.598</v>
      </c>
    </row>
    <row r="387" spans="1:6" ht="17">
      <c r="A387" s="59"/>
      <c r="B387" s="59" t="s">
        <v>19</v>
      </c>
      <c r="C387" s="57"/>
      <c r="D387" s="58">
        <f>D386/D23</f>
        <v>696.51959999999997</v>
      </c>
      <c r="E387" s="58">
        <f>E386/E23</f>
        <v>696.51959999999997</v>
      </c>
      <c r="F387" s="58">
        <f>F386/F23</f>
        <v>696.51959999999997</v>
      </c>
    </row>
    <row r="388" spans="1:6" ht="17">
      <c r="A388" s="59"/>
      <c r="B388" s="59" t="s">
        <v>25</v>
      </c>
      <c r="C388" s="57"/>
      <c r="D388" s="58">
        <f>D385-D10</f>
        <v>-0.46278865828705062</v>
      </c>
      <c r="E388" s="58">
        <f>E385-E10</f>
        <v>-6.2788658287050492E-2</v>
      </c>
      <c r="F388" s="58">
        <f>F385-F10</f>
        <v>-0.26278865828705045</v>
      </c>
    </row>
    <row r="390" spans="1:6" ht="17">
      <c r="A390" s="44">
        <v>15</v>
      </c>
      <c r="B390" s="10" t="s">
        <v>305</v>
      </c>
      <c r="C390" s="88"/>
      <c r="D390" s="63"/>
      <c r="E390" s="63"/>
      <c r="F390" s="63"/>
    </row>
    <row r="391" spans="1:6" ht="34">
      <c r="A391" s="70"/>
      <c r="B391" s="11" t="s">
        <v>306</v>
      </c>
      <c r="C391" s="88"/>
      <c r="D391" s="63"/>
      <c r="E391" s="63"/>
      <c r="F391" s="63"/>
    </row>
    <row r="392" spans="1:6" ht="17">
      <c r="A392" s="70"/>
      <c r="B392" s="70" t="s">
        <v>42</v>
      </c>
      <c r="C392" s="88"/>
      <c r="D392" s="63">
        <f>(D59/100)*D130</f>
        <v>61.860759999999999</v>
      </c>
      <c r="E392" s="63">
        <f>(E59/100)*E130</f>
        <v>61.860759999999999</v>
      </c>
      <c r="F392" s="63">
        <f>(F59/100)*F130</f>
        <v>61.860759999999999</v>
      </c>
    </row>
    <row r="393" spans="1:6" ht="17">
      <c r="A393" s="70"/>
      <c r="B393" s="70" t="s">
        <v>28</v>
      </c>
      <c r="C393" s="88"/>
      <c r="D393" s="89">
        <f>D392*D22</f>
        <v>1812.520268</v>
      </c>
      <c r="E393" s="89">
        <f>E392*E22</f>
        <v>1812.520268</v>
      </c>
      <c r="F393" s="89">
        <f>F392*F22</f>
        <v>1812.520268</v>
      </c>
    </row>
    <row r="394" spans="1:6" ht="17">
      <c r="A394" s="70"/>
      <c r="B394" s="70" t="s">
        <v>21</v>
      </c>
      <c r="C394" s="88"/>
      <c r="D394" s="63">
        <f>D392+D88</f>
        <v>159.30076</v>
      </c>
      <c r="E394" s="63">
        <f>E392+E88</f>
        <v>159.30076</v>
      </c>
      <c r="F394" s="63">
        <f>F392+F88</f>
        <v>159.30076</v>
      </c>
    </row>
    <row r="395" spans="1:6" ht="17">
      <c r="A395" s="70"/>
      <c r="B395" s="70" t="s">
        <v>12</v>
      </c>
      <c r="C395" s="88"/>
      <c r="D395" s="63">
        <f>D394/D7*100</f>
        <v>2.3282776965799474</v>
      </c>
      <c r="E395" s="63">
        <f>E394/E7*100</f>
        <v>2.3282776965799474</v>
      </c>
      <c r="F395" s="63">
        <f>F394/F7*100</f>
        <v>2.3282776965799474</v>
      </c>
    </row>
    <row r="396" spans="1:6" ht="17">
      <c r="A396" s="70"/>
      <c r="B396" s="70" t="s">
        <v>13</v>
      </c>
      <c r="C396" s="88"/>
      <c r="D396" s="63">
        <f>D394*D22</f>
        <v>4667.5122680000004</v>
      </c>
      <c r="E396" s="63">
        <f>E394*E22</f>
        <v>4667.5122680000004</v>
      </c>
      <c r="F396" s="63">
        <f>F394*F22</f>
        <v>4667.5122680000004</v>
      </c>
    </row>
    <row r="397" spans="1:6" ht="17">
      <c r="A397" s="70"/>
      <c r="B397" s="70" t="s">
        <v>126</v>
      </c>
      <c r="C397" s="88"/>
      <c r="D397" s="63">
        <f>D396/D23</f>
        <v>933.50245360000008</v>
      </c>
      <c r="E397" s="63">
        <f>E396/E23</f>
        <v>933.50245360000008</v>
      </c>
      <c r="F397" s="63">
        <f>F396/F23</f>
        <v>933.50245360000008</v>
      </c>
    </row>
    <row r="398" spans="1:6" ht="17">
      <c r="A398" s="70"/>
      <c r="B398" s="70" t="s">
        <v>25</v>
      </c>
      <c r="C398" s="88"/>
      <c r="D398" s="63">
        <f>D395-D10</f>
        <v>0.12827769657994725</v>
      </c>
      <c r="E398" s="63">
        <f>E395-E10</f>
        <v>0.52827769657994739</v>
      </c>
      <c r="F398" s="63">
        <f>F395-F10</f>
        <v>0.32827769657994743</v>
      </c>
    </row>
    <row r="399" spans="1:6">
      <c r="A399" s="70"/>
      <c r="B399" s="70"/>
      <c r="C399" s="88"/>
      <c r="D399" s="63"/>
      <c r="E399" s="63"/>
      <c r="F399" s="63"/>
    </row>
    <row r="400" spans="1:6" ht="34">
      <c r="A400" s="70"/>
      <c r="B400" s="11" t="s">
        <v>307</v>
      </c>
      <c r="C400" s="88"/>
      <c r="D400" s="63"/>
      <c r="E400" s="63"/>
      <c r="F400" s="63"/>
    </row>
    <row r="401" spans="1:6" ht="17">
      <c r="A401" s="70"/>
      <c r="B401" s="70" t="s">
        <v>42</v>
      </c>
      <c r="C401" s="88"/>
      <c r="D401" s="63">
        <f>(D60/100)*D130</f>
        <v>30.93038</v>
      </c>
      <c r="E401" s="63">
        <f t="shared" ref="E401:F401" si="19">(E60/100)*E130</f>
        <v>30.93038</v>
      </c>
      <c r="F401" s="63">
        <f t="shared" si="19"/>
        <v>30.93038</v>
      </c>
    </row>
    <row r="402" spans="1:6" ht="17">
      <c r="A402" s="70"/>
      <c r="B402" s="70" t="s">
        <v>28</v>
      </c>
      <c r="C402" s="88"/>
      <c r="D402" s="63">
        <f>D401*D22</f>
        <v>906.26013399999999</v>
      </c>
      <c r="E402" s="63">
        <f>E401*E22</f>
        <v>906.26013399999999</v>
      </c>
      <c r="F402" s="63">
        <f>F401*F22</f>
        <v>906.26013399999999</v>
      </c>
    </row>
    <row r="403" spans="1:6" ht="17">
      <c r="A403" s="70"/>
      <c r="B403" s="70" t="s">
        <v>21</v>
      </c>
      <c r="C403" s="88"/>
      <c r="D403" s="63">
        <f>D401+D88</f>
        <v>128.37038000000001</v>
      </c>
      <c r="E403" s="63">
        <f>E401+E88</f>
        <v>128.37038000000001</v>
      </c>
      <c r="F403" s="63">
        <f>F401+F88</f>
        <v>128.37038000000001</v>
      </c>
    </row>
    <row r="404" spans="1:6" ht="17">
      <c r="A404" s="70"/>
      <c r="B404" s="70" t="s">
        <v>12</v>
      </c>
      <c r="C404" s="88"/>
      <c r="D404" s="63">
        <f>D403/D7*100</f>
        <v>1.8762113417129496</v>
      </c>
      <c r="E404" s="63">
        <f>E403/E7*100</f>
        <v>1.8762113417129496</v>
      </c>
      <c r="F404" s="63">
        <f>F403/F7*100</f>
        <v>1.8762113417129496</v>
      </c>
    </row>
    <row r="405" spans="1:6" ht="17">
      <c r="A405" s="70"/>
      <c r="B405" s="70" t="s">
        <v>13</v>
      </c>
      <c r="C405" s="88"/>
      <c r="D405" s="63">
        <f>D403*D22</f>
        <v>3761.2521340000003</v>
      </c>
      <c r="E405" s="63">
        <f>E403*E22</f>
        <v>3761.2521340000003</v>
      </c>
      <c r="F405" s="63">
        <f>F403*F22</f>
        <v>3761.2521340000003</v>
      </c>
    </row>
    <row r="406" spans="1:6" ht="17">
      <c r="A406" s="70"/>
      <c r="B406" s="70" t="s">
        <v>126</v>
      </c>
      <c r="C406" s="88"/>
      <c r="D406" s="63">
        <f>D405/D23</f>
        <v>752.25042680000001</v>
      </c>
      <c r="E406" s="63">
        <f>E405/E23</f>
        <v>752.25042680000001</v>
      </c>
      <c r="F406" s="63">
        <f>F405/F23</f>
        <v>752.25042680000001</v>
      </c>
    </row>
    <row r="407" spans="1:6" ht="17">
      <c r="A407" s="70"/>
      <c r="B407" s="70" t="s">
        <v>25</v>
      </c>
      <c r="C407" s="88"/>
      <c r="D407" s="63">
        <f>D404-D10</f>
        <v>-0.32378865828705061</v>
      </c>
      <c r="E407" s="63">
        <f>E404-E10</f>
        <v>7.6211341712949521E-2</v>
      </c>
      <c r="F407" s="63">
        <f>F404-F10</f>
        <v>-0.12378865828705043</v>
      </c>
    </row>
    <row r="409" spans="1:6" ht="17">
      <c r="A409" s="44">
        <v>16</v>
      </c>
      <c r="B409" s="10" t="s">
        <v>308</v>
      </c>
      <c r="C409" s="88"/>
      <c r="D409" s="63"/>
      <c r="E409" s="63"/>
      <c r="F409" s="63"/>
    </row>
    <row r="410" spans="1:6" ht="43" customHeight="1">
      <c r="A410" s="90"/>
      <c r="B410" s="11" t="s">
        <v>309</v>
      </c>
      <c r="C410" s="88"/>
      <c r="D410" s="63"/>
      <c r="E410" s="63"/>
      <c r="F410" s="63"/>
    </row>
    <row r="411" spans="1:6" ht="17">
      <c r="A411" s="70"/>
      <c r="B411" s="70" t="s">
        <v>42</v>
      </c>
      <c r="C411" s="88"/>
      <c r="D411" s="63">
        <f>(D64/100)*D62</f>
        <v>90.309149999999988</v>
      </c>
      <c r="E411" s="63">
        <f t="shared" ref="E411:F411" si="20">(E64/100)*E62</f>
        <v>90.309149999999988</v>
      </c>
      <c r="F411" s="63">
        <f t="shared" si="20"/>
        <v>90.309149999999988</v>
      </c>
    </row>
    <row r="412" spans="1:6" ht="17">
      <c r="A412" s="70"/>
      <c r="B412" s="70" t="s">
        <v>28</v>
      </c>
      <c r="C412" s="88"/>
      <c r="D412" s="63">
        <f>D411*D22</f>
        <v>2646.0580949999999</v>
      </c>
      <c r="E412" s="63">
        <f>E411*E22</f>
        <v>2646.0580949999999</v>
      </c>
      <c r="F412" s="63">
        <f>F411*F22</f>
        <v>2646.0580949999999</v>
      </c>
    </row>
    <row r="413" spans="1:6" ht="17">
      <c r="A413" s="70"/>
      <c r="B413" s="70" t="s">
        <v>21</v>
      </c>
      <c r="C413" s="88"/>
      <c r="D413" s="63">
        <f>D411+D88</f>
        <v>187.74914999999999</v>
      </c>
      <c r="E413" s="63">
        <f>E411+E88</f>
        <v>187.74914999999999</v>
      </c>
      <c r="F413" s="63">
        <f>F411+F88</f>
        <v>187.74914999999999</v>
      </c>
    </row>
    <row r="414" spans="1:6" ht="17">
      <c r="A414" s="70"/>
      <c r="B414" s="70" t="s">
        <v>12</v>
      </c>
      <c r="C414" s="88"/>
      <c r="D414" s="63">
        <f>D413/D7*100</f>
        <v>2.744068254896229</v>
      </c>
      <c r="E414" s="63">
        <f>E413/E7*100</f>
        <v>2.744068254896229</v>
      </c>
      <c r="F414" s="63">
        <f>F413/F7*100</f>
        <v>2.744068254896229</v>
      </c>
    </row>
    <row r="415" spans="1:6" ht="17">
      <c r="A415" s="70"/>
      <c r="B415" s="70" t="s">
        <v>13</v>
      </c>
      <c r="C415" s="88"/>
      <c r="D415" s="63">
        <f>D413*D22</f>
        <v>5501.0500949999996</v>
      </c>
      <c r="E415" s="63">
        <f>E413*E22</f>
        <v>5501.0500949999996</v>
      </c>
      <c r="F415" s="63">
        <f>F413*F22</f>
        <v>5501.0500949999996</v>
      </c>
    </row>
    <row r="416" spans="1:6" ht="17">
      <c r="A416" s="70"/>
      <c r="B416" s="70" t="s">
        <v>126</v>
      </c>
      <c r="C416" s="88"/>
      <c r="D416" s="63">
        <f>D415/D23</f>
        <v>1100.2100189999999</v>
      </c>
      <c r="E416" s="63">
        <f>E415/E23</f>
        <v>1100.2100189999999</v>
      </c>
      <c r="F416" s="63">
        <f>F415/F23</f>
        <v>1100.2100189999999</v>
      </c>
    </row>
    <row r="417" spans="1:6" ht="17">
      <c r="A417" s="70"/>
      <c r="B417" s="70" t="s">
        <v>25</v>
      </c>
      <c r="C417" s="88"/>
      <c r="D417" s="63">
        <f>D414-D10</f>
        <v>0.54406825489622879</v>
      </c>
      <c r="E417" s="63">
        <f>E414-E10</f>
        <v>0.94406825489622892</v>
      </c>
      <c r="F417" s="63">
        <f>F414-F10</f>
        <v>0.74406825489622896</v>
      </c>
    </row>
    <row r="418" spans="1:6">
      <c r="A418" s="70"/>
      <c r="B418" s="70"/>
      <c r="C418" s="88"/>
      <c r="D418" s="63"/>
      <c r="E418" s="63"/>
      <c r="F418" s="63"/>
    </row>
    <row r="419" spans="1:6" ht="34">
      <c r="A419" s="70"/>
      <c r="B419" s="11" t="s">
        <v>310</v>
      </c>
      <c r="C419" s="88"/>
      <c r="D419" s="63"/>
      <c r="E419" s="63"/>
      <c r="F419" s="63"/>
    </row>
    <row r="420" spans="1:6" ht="17">
      <c r="A420" s="70"/>
      <c r="B420" s="70" t="s">
        <v>42</v>
      </c>
      <c r="C420" s="88"/>
      <c r="D420" s="63">
        <f>(D65/100)*D62</f>
        <v>30.10305</v>
      </c>
      <c r="E420" s="63">
        <f t="shared" ref="E420:F420" si="21">(E65/100)*E62</f>
        <v>30.10305</v>
      </c>
      <c r="F420" s="63">
        <f t="shared" si="21"/>
        <v>30.10305</v>
      </c>
    </row>
    <row r="421" spans="1:6" ht="17">
      <c r="A421" s="70"/>
      <c r="B421" s="70" t="s">
        <v>28</v>
      </c>
      <c r="C421" s="88"/>
      <c r="D421" s="63">
        <f>D420*D22</f>
        <v>882.01936499999999</v>
      </c>
      <c r="E421" s="63">
        <f>E420*E22</f>
        <v>882.01936499999999</v>
      </c>
      <c r="F421" s="63">
        <f>F420*F22</f>
        <v>882.01936499999999</v>
      </c>
    </row>
    <row r="422" spans="1:6" ht="17">
      <c r="A422" s="70"/>
      <c r="B422" s="70" t="s">
        <v>21</v>
      </c>
      <c r="C422" s="88"/>
      <c r="D422" s="63">
        <f>D420+D88</f>
        <v>127.54304999999999</v>
      </c>
      <c r="E422" s="63">
        <f>E420+E88</f>
        <v>127.54304999999999</v>
      </c>
      <c r="F422" s="63">
        <f>F420+F88</f>
        <v>127.54304999999999</v>
      </c>
    </row>
    <row r="423" spans="1:6" ht="17">
      <c r="A423" s="70"/>
      <c r="B423" s="70" t="s">
        <v>12</v>
      </c>
      <c r="C423" s="88"/>
      <c r="D423" s="63">
        <f>D422/D7*100</f>
        <v>1.8641194095293772</v>
      </c>
      <c r="E423" s="63">
        <f>E422/E7*100</f>
        <v>1.8641194095293772</v>
      </c>
      <c r="F423" s="63">
        <f>F422/F7*100</f>
        <v>1.8641194095293772</v>
      </c>
    </row>
    <row r="424" spans="1:6" ht="17">
      <c r="A424" s="70"/>
      <c r="B424" s="70" t="s">
        <v>13</v>
      </c>
      <c r="C424" s="88"/>
      <c r="D424" s="63">
        <f>D422*D22</f>
        <v>3737.0113649999998</v>
      </c>
      <c r="E424" s="63">
        <f>E422*E22</f>
        <v>3737.0113649999998</v>
      </c>
      <c r="F424" s="63">
        <f>F422*F22</f>
        <v>3737.0113649999998</v>
      </c>
    </row>
    <row r="425" spans="1:6" ht="17">
      <c r="A425" s="70"/>
      <c r="B425" s="70" t="s">
        <v>126</v>
      </c>
      <c r="C425" s="88"/>
      <c r="D425" s="63">
        <f>D424/D23</f>
        <v>747.40227299999992</v>
      </c>
      <c r="E425" s="63">
        <f>E424/E23</f>
        <v>747.40227299999992</v>
      </c>
      <c r="F425" s="63">
        <f>F424/F23</f>
        <v>747.40227299999992</v>
      </c>
    </row>
    <row r="426" spans="1:6" ht="17">
      <c r="A426" s="70"/>
      <c r="B426" s="70" t="s">
        <v>25</v>
      </c>
      <c r="C426" s="88"/>
      <c r="D426" s="63">
        <f>D423-D10</f>
        <v>-0.33588059047062302</v>
      </c>
      <c r="E426" s="63">
        <f>E423-E10</f>
        <v>6.4119409529377114E-2</v>
      </c>
      <c r="F426" s="63">
        <f>F423-F10</f>
        <v>-0.13588059047062284</v>
      </c>
    </row>
    <row r="428" spans="1:6" ht="17">
      <c r="A428" s="44">
        <v>17</v>
      </c>
      <c r="B428" s="8" t="s">
        <v>311</v>
      </c>
      <c r="C428" s="91"/>
      <c r="D428" s="68"/>
      <c r="E428" s="68"/>
      <c r="F428" s="68"/>
    </row>
    <row r="429" spans="1:6" ht="51">
      <c r="A429" s="44"/>
      <c r="B429" s="9" t="s">
        <v>312</v>
      </c>
      <c r="C429" s="91"/>
      <c r="D429" s="68"/>
      <c r="E429" s="68"/>
      <c r="F429" s="68"/>
    </row>
    <row r="430" spans="1:6" ht="17">
      <c r="A430" s="69"/>
      <c r="B430" s="69" t="s">
        <v>59</v>
      </c>
      <c r="C430" s="91"/>
      <c r="D430" s="68">
        <f>D142</f>
        <v>4969</v>
      </c>
      <c r="E430" s="68">
        <f t="shared" ref="E430:F430" si="22">E142</f>
        <v>4969</v>
      </c>
      <c r="F430" s="68">
        <f t="shared" si="22"/>
        <v>4969</v>
      </c>
    </row>
    <row r="431" spans="1:6" ht="17">
      <c r="A431" s="69"/>
      <c r="B431" s="69" t="s">
        <v>116</v>
      </c>
      <c r="C431" s="91"/>
      <c r="D431" s="68">
        <f>D143</f>
        <v>124.22499999999999</v>
      </c>
      <c r="E431" s="68">
        <f t="shared" ref="E431:F431" si="23">E143</f>
        <v>124.22499999999999</v>
      </c>
      <c r="F431" s="68">
        <f t="shared" si="23"/>
        <v>124.22499999999999</v>
      </c>
    </row>
    <row r="432" spans="1:6" ht="17">
      <c r="A432" s="69"/>
      <c r="B432" s="69" t="s">
        <v>54</v>
      </c>
      <c r="C432" s="91"/>
      <c r="D432" s="68">
        <f>D431/D7*100</f>
        <v>1.8156240865244078</v>
      </c>
      <c r="E432" s="68">
        <f>E431/E7*100</f>
        <v>1.8156240865244078</v>
      </c>
      <c r="F432" s="68">
        <f>F431/F7*100</f>
        <v>1.8156240865244078</v>
      </c>
    </row>
    <row r="433" spans="1:6" ht="17">
      <c r="A433" s="69"/>
      <c r="B433" s="69" t="s">
        <v>25</v>
      </c>
      <c r="C433" s="91"/>
      <c r="D433" s="68">
        <f>D432-D18</f>
        <v>1.5104224513023108</v>
      </c>
      <c r="E433" s="68">
        <f>E432-E18</f>
        <v>1.5714627783467301</v>
      </c>
      <c r="F433" s="68">
        <f>F432-F18</f>
        <v>1.4834511440036138</v>
      </c>
    </row>
    <row r="435" spans="1:6" ht="34">
      <c r="A435" s="44">
        <v>18</v>
      </c>
      <c r="B435" s="7" t="s">
        <v>286</v>
      </c>
      <c r="C435" s="45"/>
      <c r="D435" s="46"/>
      <c r="E435" s="46"/>
      <c r="F435" s="46"/>
    </row>
    <row r="436" spans="1:6" ht="17">
      <c r="A436" s="44"/>
      <c r="B436" s="44" t="s">
        <v>29</v>
      </c>
      <c r="C436" s="45"/>
      <c r="D436" s="46">
        <f>D437/D26</f>
        <v>0</v>
      </c>
      <c r="E436" s="46">
        <f>E437/E26</f>
        <v>0</v>
      </c>
      <c r="F436" s="46">
        <f>F437/F26</f>
        <v>0</v>
      </c>
    </row>
    <row r="437" spans="1:6" ht="17">
      <c r="A437" s="44"/>
      <c r="B437" s="44" t="s">
        <v>28</v>
      </c>
      <c r="C437" s="45"/>
      <c r="D437" s="46">
        <f>D45/100*D136</f>
        <v>0</v>
      </c>
      <c r="E437" s="46">
        <f>E45/100*E136</f>
        <v>0</v>
      </c>
      <c r="F437" s="46">
        <f>F45/100*F136</f>
        <v>0</v>
      </c>
    </row>
    <row r="438" spans="1:6" ht="17">
      <c r="A438" s="44"/>
      <c r="B438" s="44" t="s">
        <v>21</v>
      </c>
      <c r="C438" s="45"/>
      <c r="D438" s="46">
        <f>D440/D26</f>
        <v>82.520900000000012</v>
      </c>
      <c r="E438" s="46">
        <f>E440/E26</f>
        <v>82.520900000000012</v>
      </c>
      <c r="F438" s="46">
        <f>F440/F26</f>
        <v>82.520900000000012</v>
      </c>
    </row>
    <row r="439" spans="1:6" ht="17">
      <c r="A439" s="44"/>
      <c r="B439" s="44" t="s">
        <v>12</v>
      </c>
      <c r="C439" s="45"/>
      <c r="D439" s="46">
        <f>D438/D7*100</f>
        <v>1.2060932475884247</v>
      </c>
      <c r="E439" s="46">
        <f>E438/E7*100</f>
        <v>1.2060932475884247</v>
      </c>
      <c r="F439" s="46">
        <f>F438/F7*100</f>
        <v>1.2060932475884247</v>
      </c>
    </row>
    <row r="440" spans="1:6" ht="17">
      <c r="A440" s="44"/>
      <c r="B440" s="44" t="s">
        <v>13</v>
      </c>
      <c r="C440" s="45"/>
      <c r="D440" s="46">
        <f>D146+D437</f>
        <v>3300.8360000000002</v>
      </c>
      <c r="E440" s="46">
        <f>E146+E437</f>
        <v>3300.8360000000002</v>
      </c>
      <c r="F440" s="46">
        <f>F146+F437</f>
        <v>3300.8360000000002</v>
      </c>
    </row>
    <row r="441" spans="1:6" ht="17">
      <c r="A441" s="44"/>
      <c r="B441" s="44" t="s">
        <v>25</v>
      </c>
      <c r="C441" s="45"/>
      <c r="D441" s="46">
        <f>D439-D18</f>
        <v>0.90089161236632764</v>
      </c>
      <c r="E441" s="46">
        <f>E439-E18</f>
        <v>0.96193193941074706</v>
      </c>
      <c r="F441" s="46">
        <f>F439-F18</f>
        <v>0.87392030506763074</v>
      </c>
    </row>
    <row r="442" spans="1:6">
      <c r="A442" s="44"/>
      <c r="B442" s="44"/>
      <c r="C442" s="45"/>
      <c r="D442" s="46"/>
      <c r="E442" s="46"/>
      <c r="F442" s="46"/>
    </row>
    <row r="443" spans="1:6" ht="34">
      <c r="A443" s="44"/>
      <c r="B443" s="7" t="s">
        <v>287</v>
      </c>
      <c r="C443" s="45"/>
      <c r="D443" s="46"/>
      <c r="E443" s="46"/>
      <c r="F443" s="46"/>
    </row>
    <row r="444" spans="1:6" ht="17">
      <c r="A444" s="44"/>
      <c r="B444" s="44" t="s">
        <v>29</v>
      </c>
      <c r="C444" s="45"/>
      <c r="D444" s="46">
        <f>D445/D26</f>
        <v>3.1951749999999999</v>
      </c>
      <c r="E444" s="46">
        <f>E445/E26</f>
        <v>3.1976749999999998</v>
      </c>
      <c r="F444" s="46">
        <f>F445/F26</f>
        <v>3.2001750000000002</v>
      </c>
    </row>
    <row r="445" spans="1:6" ht="17">
      <c r="A445" s="44"/>
      <c r="B445" s="44" t="s">
        <v>40</v>
      </c>
      <c r="C445" s="45"/>
      <c r="D445" s="46">
        <f>(D46/100)*D136</f>
        <v>127.807</v>
      </c>
      <c r="E445" s="46">
        <f>(E46/100)*E136</f>
        <v>127.907</v>
      </c>
      <c r="F445" s="46">
        <f>(F46/100)*F136</f>
        <v>128.00700000000001</v>
      </c>
    </row>
    <row r="446" spans="1:6" ht="17">
      <c r="A446" s="44"/>
      <c r="B446" s="44" t="s">
        <v>21</v>
      </c>
      <c r="C446" s="45"/>
      <c r="D446" s="46">
        <f>D448/D26</f>
        <v>85.716075000000004</v>
      </c>
      <c r="E446" s="46">
        <f>E448/E26</f>
        <v>85.718575000000016</v>
      </c>
      <c r="F446" s="46">
        <f>F448/F26</f>
        <v>85.721075000000013</v>
      </c>
    </row>
    <row r="447" spans="1:6" ht="17">
      <c r="A447" s="44"/>
      <c r="B447" s="44" t="s">
        <v>12</v>
      </c>
      <c r="C447" s="45"/>
      <c r="D447" s="46">
        <f>D446/D7*100</f>
        <v>1.2527926775796552</v>
      </c>
      <c r="E447" s="46">
        <f>E446/E7*100</f>
        <v>1.2528292166033326</v>
      </c>
      <c r="F447" s="46">
        <f>F446/F7*100</f>
        <v>1.2528657556270097</v>
      </c>
    </row>
    <row r="448" spans="1:6" ht="17">
      <c r="A448" s="44"/>
      <c r="B448" s="44" t="s">
        <v>41</v>
      </c>
      <c r="C448" s="45"/>
      <c r="D448" s="46">
        <f>D146+D445</f>
        <v>3428.643</v>
      </c>
      <c r="E448" s="46">
        <f>E146+E445</f>
        <v>3428.7430000000004</v>
      </c>
      <c r="F448" s="46">
        <f>F146+F445</f>
        <v>3428.8430000000003</v>
      </c>
    </row>
    <row r="449" spans="1:6" ht="17">
      <c r="A449" s="44"/>
      <c r="B449" s="44" t="s">
        <v>25</v>
      </c>
      <c r="C449" s="45"/>
      <c r="D449" s="46">
        <f>D447-D18</f>
        <v>0.94759104235755809</v>
      </c>
      <c r="E449" s="46">
        <f>E447-E18</f>
        <v>1.0086679084256549</v>
      </c>
      <c r="F449" s="46">
        <f>F447-F18</f>
        <v>0.92069281310621576</v>
      </c>
    </row>
    <row r="450" spans="1:6">
      <c r="A450" s="44"/>
      <c r="B450" s="44"/>
      <c r="C450" s="45"/>
      <c r="D450" s="46"/>
      <c r="E450" s="46"/>
      <c r="F450" s="46"/>
    </row>
    <row r="451" spans="1:6" ht="34">
      <c r="A451" s="44"/>
      <c r="B451" s="19" t="s">
        <v>288</v>
      </c>
      <c r="C451" s="45"/>
      <c r="D451" s="46"/>
      <c r="E451" s="46"/>
      <c r="F451" s="46"/>
    </row>
    <row r="452" spans="1:6" ht="17">
      <c r="A452" s="44"/>
      <c r="B452" s="44" t="s">
        <v>29</v>
      </c>
      <c r="C452" s="45"/>
      <c r="D452" s="46">
        <f>D453/D26</f>
        <v>6.3903499999999998</v>
      </c>
      <c r="E452" s="46">
        <f>E453/E26</f>
        <v>6.3953499999999996</v>
      </c>
      <c r="F452" s="46">
        <f>F453/F26</f>
        <v>6.4003500000000004</v>
      </c>
    </row>
    <row r="453" spans="1:6" ht="17">
      <c r="A453" s="44"/>
      <c r="B453" s="44" t="s">
        <v>40</v>
      </c>
      <c r="C453" s="45"/>
      <c r="D453" s="46">
        <f>D47/100*D136</f>
        <v>255.614</v>
      </c>
      <c r="E453" s="46">
        <f>E47/100*E136</f>
        <v>255.81399999999999</v>
      </c>
      <c r="F453" s="46">
        <f>F47/100*F136</f>
        <v>256.01400000000001</v>
      </c>
    </row>
    <row r="454" spans="1:6" ht="17">
      <c r="A454" s="44"/>
      <c r="B454" s="44" t="s">
        <v>21</v>
      </c>
      <c r="C454" s="45"/>
      <c r="D454" s="46">
        <f>D456/D26</f>
        <v>88.91125000000001</v>
      </c>
      <c r="E454" s="46">
        <f>E456/E26</f>
        <v>88.916250000000005</v>
      </c>
      <c r="F454" s="46">
        <f>F456/F26</f>
        <v>88.921250000000015</v>
      </c>
    </row>
    <row r="455" spans="1:6" ht="17">
      <c r="A455" s="44"/>
      <c r="B455" s="44" t="s">
        <v>12</v>
      </c>
      <c r="C455" s="45"/>
      <c r="D455" s="46">
        <f>D454/D7*100</f>
        <v>1.2994921075708858</v>
      </c>
      <c r="E455" s="46">
        <f>E454/E7*100</f>
        <v>1.2995651856182404</v>
      </c>
      <c r="F455" s="46">
        <f>F454/F7*100</f>
        <v>1.299638263665595</v>
      </c>
    </row>
    <row r="456" spans="1:6" ht="17">
      <c r="A456" s="44"/>
      <c r="B456" s="44" t="s">
        <v>41</v>
      </c>
      <c r="C456" s="45"/>
      <c r="D456" s="46">
        <f>D146+D453</f>
        <v>3556.4500000000003</v>
      </c>
      <c r="E456" s="46">
        <f>E146+E453</f>
        <v>3556.65</v>
      </c>
      <c r="F456" s="46">
        <f>F146+F453</f>
        <v>3556.8500000000004</v>
      </c>
    </row>
    <row r="457" spans="1:6" ht="17">
      <c r="A457" s="44"/>
      <c r="B457" s="44" t="s">
        <v>25</v>
      </c>
      <c r="C457" s="45"/>
      <c r="D457" s="46">
        <f>D455-D18</f>
        <v>0.99429047234878876</v>
      </c>
      <c r="E457" s="46">
        <f>E455-E18</f>
        <v>1.0554038774405627</v>
      </c>
      <c r="F457" s="46">
        <f>F455-F18</f>
        <v>0.96746532114480099</v>
      </c>
    </row>
    <row r="459" spans="1:6">
      <c r="B459" s="1"/>
    </row>
    <row r="460" spans="1:6">
      <c r="B460" s="26"/>
    </row>
    <row r="467" spans="1:6" ht="17">
      <c r="A467" s="76">
        <v>19</v>
      </c>
      <c r="B467" s="14" t="s">
        <v>426</v>
      </c>
      <c r="C467" s="77"/>
      <c r="D467" s="66"/>
      <c r="E467" s="66"/>
      <c r="F467" s="66"/>
    </row>
    <row r="468" spans="1:6" ht="34">
      <c r="A468" s="92"/>
      <c r="B468" s="15" t="s">
        <v>427</v>
      </c>
      <c r="C468" s="77"/>
      <c r="D468" s="66"/>
      <c r="E468" s="66"/>
      <c r="F468" s="66"/>
    </row>
    <row r="469" spans="1:6" ht="17">
      <c r="A469" s="76"/>
      <c r="B469" s="76" t="s">
        <v>423</v>
      </c>
      <c r="C469" s="77"/>
      <c r="D469" s="66">
        <f>($D$74/100)*$D$71</f>
        <v>86.654799999999994</v>
      </c>
      <c r="E469" s="66">
        <f t="shared" ref="E469:F469" si="24">($D$74/100)*$D$71</f>
        <v>86.654799999999994</v>
      </c>
      <c r="F469" s="66">
        <f t="shared" si="24"/>
        <v>86.654799999999994</v>
      </c>
    </row>
    <row r="470" spans="1:6" ht="17">
      <c r="A470" s="76"/>
      <c r="B470" s="76" t="s">
        <v>28</v>
      </c>
      <c r="C470" s="77"/>
      <c r="D470" s="66">
        <f>$D$469*$D$22</f>
        <v>2538.9856399999999</v>
      </c>
      <c r="E470" s="66">
        <f>$D$469*$D$22</f>
        <v>2538.9856399999999</v>
      </c>
      <c r="F470" s="66">
        <f>$D$469*$D$22</f>
        <v>2538.9856399999999</v>
      </c>
    </row>
    <row r="471" spans="1:6" ht="17">
      <c r="A471" s="76"/>
      <c r="B471" s="76" t="s">
        <v>21</v>
      </c>
      <c r="C471" s="77"/>
      <c r="D471" s="66">
        <f>$D$469+$D$88</f>
        <v>184.09479999999999</v>
      </c>
      <c r="E471" s="66">
        <f>$D$469+$D$88</f>
        <v>184.09479999999999</v>
      </c>
      <c r="F471" s="66">
        <f>$D$469+$D$88</f>
        <v>184.09479999999999</v>
      </c>
    </row>
    <row r="472" spans="1:6" ht="17">
      <c r="A472" s="76"/>
      <c r="B472" s="76" t="s">
        <v>12</v>
      </c>
      <c r="C472" s="77"/>
      <c r="D472" s="66">
        <f>$D$471/$D$7*100</f>
        <v>2.6906577024261908</v>
      </c>
      <c r="E472" s="66">
        <f>$D$471/$D$7*100</f>
        <v>2.6906577024261908</v>
      </c>
      <c r="F472" s="66">
        <f>$D$471/$D$7*100</f>
        <v>2.6906577024261908</v>
      </c>
    </row>
    <row r="473" spans="1:6" ht="17">
      <c r="A473" s="76"/>
      <c r="B473" s="76" t="s">
        <v>13</v>
      </c>
      <c r="C473" s="77"/>
      <c r="D473" s="66">
        <f>$D$471*$D$22</f>
        <v>5393.9776400000001</v>
      </c>
      <c r="E473" s="66">
        <f>$D$471*$D$22</f>
        <v>5393.9776400000001</v>
      </c>
      <c r="F473" s="66">
        <f>$D$471*$D$22</f>
        <v>5393.9776400000001</v>
      </c>
    </row>
    <row r="474" spans="1:6" ht="17">
      <c r="A474" s="76"/>
      <c r="B474" s="76" t="s">
        <v>126</v>
      </c>
      <c r="C474" s="77"/>
      <c r="D474" s="66">
        <f>$D$473/$D$23</f>
        <v>1078.7955280000001</v>
      </c>
      <c r="E474" s="66">
        <f>$D$473/$D$23</f>
        <v>1078.7955280000001</v>
      </c>
      <c r="F474" s="66">
        <f>$D$473/$D$23</f>
        <v>1078.7955280000001</v>
      </c>
    </row>
    <row r="475" spans="1:6" ht="17">
      <c r="A475" s="76"/>
      <c r="B475" s="76" t="s">
        <v>25</v>
      </c>
      <c r="C475" s="77"/>
      <c r="D475" s="66">
        <f>$D$472-$D$10</f>
        <v>0.49065770242619067</v>
      </c>
      <c r="E475" s="66">
        <f>$E$472-$E$10</f>
        <v>0.8906577024261908</v>
      </c>
      <c r="F475" s="66">
        <f>$F$472-$F$10</f>
        <v>0.69065770242619084</v>
      </c>
    </row>
    <row r="476" spans="1:6">
      <c r="A476" s="76"/>
      <c r="B476" s="76"/>
      <c r="C476" s="77"/>
      <c r="D476" s="66"/>
      <c r="E476" s="66"/>
      <c r="F476" s="66"/>
    </row>
    <row r="477" spans="1:6" ht="34">
      <c r="A477" s="92"/>
      <c r="B477" s="15" t="s">
        <v>428</v>
      </c>
      <c r="C477" s="77"/>
      <c r="D477" s="66"/>
      <c r="E477" s="66"/>
      <c r="F477" s="66"/>
    </row>
    <row r="478" spans="1:6" ht="17">
      <c r="A478" s="76"/>
      <c r="B478" s="76" t="s">
        <v>423</v>
      </c>
      <c r="C478" s="77"/>
      <c r="D478" s="66">
        <f>($D$73/100)*$D$71</f>
        <v>43.327399999999997</v>
      </c>
      <c r="E478" s="66">
        <f t="shared" ref="E478:F478" si="25">($D$73/100)*$D$71</f>
        <v>43.327399999999997</v>
      </c>
      <c r="F478" s="66">
        <f t="shared" si="25"/>
        <v>43.327399999999997</v>
      </c>
    </row>
    <row r="479" spans="1:6" ht="17">
      <c r="A479" s="76"/>
      <c r="B479" s="76" t="s">
        <v>28</v>
      </c>
      <c r="C479" s="77"/>
      <c r="D479" s="66">
        <f>$D$478*$D$22</f>
        <v>1269.4928199999999</v>
      </c>
      <c r="E479" s="66">
        <f>$D$478*$D$22</f>
        <v>1269.4928199999999</v>
      </c>
      <c r="F479" s="66">
        <f>$D$478*$D$22</f>
        <v>1269.4928199999999</v>
      </c>
    </row>
    <row r="480" spans="1:6" ht="17">
      <c r="A480" s="76"/>
      <c r="B480" s="76" t="s">
        <v>21</v>
      </c>
      <c r="C480" s="77"/>
      <c r="D480" s="66">
        <f>$D$478+$D$88</f>
        <v>140.76740000000001</v>
      </c>
      <c r="E480" s="66">
        <f>$D$478+$D$88</f>
        <v>140.76740000000001</v>
      </c>
      <c r="F480" s="66">
        <f>$D$478+$D$88</f>
        <v>140.76740000000001</v>
      </c>
    </row>
    <row r="481" spans="1:6" ht="17">
      <c r="A481" s="76"/>
      <c r="B481" s="76" t="s">
        <v>12</v>
      </c>
      <c r="C481" s="77"/>
      <c r="D481" s="66">
        <f>$D$480/$D$7*100</f>
        <v>2.0574013446360713</v>
      </c>
      <c r="E481" s="66">
        <f>$D$480/$D$7*100</f>
        <v>2.0574013446360713</v>
      </c>
      <c r="F481" s="66">
        <f>$D$480/$D$7*100</f>
        <v>2.0574013446360713</v>
      </c>
    </row>
    <row r="482" spans="1:6" ht="17">
      <c r="A482" s="76"/>
      <c r="B482" s="76" t="s">
        <v>13</v>
      </c>
      <c r="C482" s="77"/>
      <c r="D482" s="66">
        <f>$D$480*$D$22</f>
        <v>4124.4848200000006</v>
      </c>
      <c r="E482" s="66">
        <f>$D$480*$D$22</f>
        <v>4124.4848200000006</v>
      </c>
      <c r="F482" s="66">
        <f>$D$480*$D$22</f>
        <v>4124.4848200000006</v>
      </c>
    </row>
    <row r="483" spans="1:6" ht="17">
      <c r="A483" s="76"/>
      <c r="B483" s="76" t="s">
        <v>126</v>
      </c>
      <c r="C483" s="77"/>
      <c r="D483" s="66">
        <f>$D$482/$D$23</f>
        <v>824.89696400000014</v>
      </c>
      <c r="E483" s="66">
        <f>$D$482/$D$23</f>
        <v>824.89696400000014</v>
      </c>
      <c r="F483" s="66">
        <f>$D$482/$D$23</f>
        <v>824.89696400000014</v>
      </c>
    </row>
    <row r="484" spans="1:6" ht="17">
      <c r="A484" s="76"/>
      <c r="B484" s="76" t="s">
        <v>25</v>
      </c>
      <c r="C484" s="77"/>
      <c r="D484" s="66">
        <f>$D$481-$D$10</f>
        <v>-0.14259865536392891</v>
      </c>
      <c r="E484" s="66">
        <f>$E$481-$E$10</f>
        <v>0.25740134463607123</v>
      </c>
      <c r="F484" s="66">
        <f>$F$481-$F$10</f>
        <v>5.7401344636071272E-2</v>
      </c>
    </row>
    <row r="486" spans="1:6" ht="17">
      <c r="A486" s="59">
        <v>20</v>
      </c>
      <c r="B486" s="3" t="s">
        <v>313</v>
      </c>
      <c r="C486" s="57"/>
      <c r="D486" s="58"/>
      <c r="E486" s="58"/>
      <c r="F486" s="58"/>
    </row>
    <row r="487" spans="1:6" ht="34">
      <c r="A487" s="93"/>
      <c r="B487" s="4" t="s">
        <v>314</v>
      </c>
      <c r="C487" s="57"/>
      <c r="D487" s="58"/>
      <c r="E487" s="58"/>
      <c r="F487" s="58"/>
    </row>
    <row r="488" spans="1:6" ht="17">
      <c r="A488" s="59"/>
      <c r="B488" s="59" t="s">
        <v>423</v>
      </c>
      <c r="C488" s="57"/>
      <c r="D488" s="58">
        <f>($D$79/100)*$D$76</f>
        <v>71.398400000000009</v>
      </c>
      <c r="E488" s="58">
        <f t="shared" ref="E488:F488" si="26">($D$79/100)*$D$76</f>
        <v>71.398400000000009</v>
      </c>
      <c r="F488" s="58">
        <f t="shared" si="26"/>
        <v>71.398400000000009</v>
      </c>
    </row>
    <row r="489" spans="1:6" ht="17">
      <c r="A489" s="59"/>
      <c r="B489" s="59" t="s">
        <v>28</v>
      </c>
      <c r="C489" s="57"/>
      <c r="D489" s="58">
        <f>$D$488*$D$22</f>
        <v>2091.9731200000001</v>
      </c>
      <c r="E489" s="58">
        <f>$D$488*$D$22</f>
        <v>2091.9731200000001</v>
      </c>
      <c r="F489" s="58">
        <f>$D$488*$D$22</f>
        <v>2091.9731200000001</v>
      </c>
    </row>
    <row r="490" spans="1:6" ht="17">
      <c r="A490" s="59"/>
      <c r="B490" s="59" t="s">
        <v>21</v>
      </c>
      <c r="C490" s="57"/>
      <c r="D490" s="58">
        <f>$D$488+$D$88</f>
        <v>168.83840000000001</v>
      </c>
      <c r="E490" s="58">
        <f>$D$488+$D$88</f>
        <v>168.83840000000001</v>
      </c>
      <c r="F490" s="58">
        <f>$D$488+$D$88</f>
        <v>168.83840000000001</v>
      </c>
    </row>
    <row r="491" spans="1:6" ht="17">
      <c r="A491" s="59"/>
      <c r="B491" s="59" t="s">
        <v>12</v>
      </c>
      <c r="C491" s="57"/>
      <c r="D491" s="58">
        <f>$D$490/$D$7*100</f>
        <v>2.4676761180941247</v>
      </c>
      <c r="E491" s="58">
        <f>$D$490/$D$7*100</f>
        <v>2.4676761180941247</v>
      </c>
      <c r="F491" s="58">
        <f>$D$490/$D$7*100</f>
        <v>2.4676761180941247</v>
      </c>
    </row>
    <row r="492" spans="1:6" ht="17">
      <c r="A492" s="59"/>
      <c r="B492" s="59" t="s">
        <v>13</v>
      </c>
      <c r="C492" s="57"/>
      <c r="D492" s="58">
        <f>$D$490*$D$22</f>
        <v>4946.9651200000008</v>
      </c>
      <c r="E492" s="58">
        <f>$D$490*$D$22</f>
        <v>4946.9651200000008</v>
      </c>
      <c r="F492" s="58">
        <f>$D$490*$D$22</f>
        <v>4946.9651200000008</v>
      </c>
    </row>
    <row r="493" spans="1:6" ht="17">
      <c r="A493" s="59"/>
      <c r="B493" s="59" t="s">
        <v>126</v>
      </c>
      <c r="C493" s="57"/>
      <c r="D493" s="58">
        <f>$D$492/$D$23</f>
        <v>989.3930240000002</v>
      </c>
      <c r="E493" s="58">
        <f>$D$492/$D$23</f>
        <v>989.3930240000002</v>
      </c>
      <c r="F493" s="58">
        <f>$D$492/$D$23</f>
        <v>989.3930240000002</v>
      </c>
    </row>
    <row r="494" spans="1:6" ht="17">
      <c r="A494" s="59"/>
      <c r="B494" s="59" t="s">
        <v>25</v>
      </c>
      <c r="C494" s="57"/>
      <c r="D494" s="58">
        <f>$D$491-$D$10</f>
        <v>0.2676761180941245</v>
      </c>
      <c r="E494" s="58">
        <f>$E$491-$E$10</f>
        <v>0.66767611809412464</v>
      </c>
      <c r="F494" s="58">
        <f>$F$491-$F$10</f>
        <v>0.46767611809412468</v>
      </c>
    </row>
    <row r="495" spans="1:6">
      <c r="A495" s="59"/>
      <c r="B495" s="59"/>
      <c r="C495" s="57"/>
      <c r="D495" s="58"/>
      <c r="E495" s="58"/>
      <c r="F495" s="58"/>
    </row>
    <row r="496" spans="1:6" ht="34">
      <c r="A496" s="93"/>
      <c r="B496" s="4" t="s">
        <v>315</v>
      </c>
      <c r="C496" s="57"/>
      <c r="D496" s="58"/>
      <c r="E496" s="58"/>
      <c r="F496" s="58"/>
    </row>
    <row r="497" spans="1:6" ht="17">
      <c r="A497" s="59"/>
      <c r="B497" s="59" t="s">
        <v>423</v>
      </c>
      <c r="C497" s="57"/>
      <c r="D497" s="58">
        <f>($D$78/100)*$D$76</f>
        <v>35.699200000000005</v>
      </c>
      <c r="E497" s="58">
        <f t="shared" ref="E497:F497" si="27">($D$78/100)*$D$76</f>
        <v>35.699200000000005</v>
      </c>
      <c r="F497" s="58">
        <f t="shared" si="27"/>
        <v>35.699200000000005</v>
      </c>
    </row>
    <row r="498" spans="1:6" ht="17">
      <c r="A498" s="59"/>
      <c r="B498" s="59" t="s">
        <v>28</v>
      </c>
      <c r="C498" s="57"/>
      <c r="D498" s="58">
        <f>$D$497*$D$22</f>
        <v>1045.9865600000001</v>
      </c>
      <c r="E498" s="58">
        <f>$D$497*$D$22</f>
        <v>1045.9865600000001</v>
      </c>
      <c r="F498" s="58">
        <f>$D$497*$D$22</f>
        <v>1045.9865600000001</v>
      </c>
    </row>
    <row r="499" spans="1:6" ht="17">
      <c r="A499" s="59"/>
      <c r="B499" s="59" t="s">
        <v>21</v>
      </c>
      <c r="C499" s="57"/>
      <c r="D499" s="58">
        <f>$D$497+$D$88</f>
        <v>133.13920000000002</v>
      </c>
      <c r="E499" s="58">
        <f>$D$497+$D$88</f>
        <v>133.13920000000002</v>
      </c>
      <c r="F499" s="58">
        <f>$D$497+$D$88</f>
        <v>133.13920000000002</v>
      </c>
    </row>
    <row r="500" spans="1:6" ht="17">
      <c r="A500" s="59"/>
      <c r="B500" s="59" t="s">
        <v>12</v>
      </c>
      <c r="C500" s="57"/>
      <c r="D500" s="58">
        <f>$D$499/$D$7*100</f>
        <v>1.9459105524700382</v>
      </c>
      <c r="E500" s="58">
        <f>$D$499/$D$7*100</f>
        <v>1.9459105524700382</v>
      </c>
      <c r="F500" s="58">
        <f>$D$499/$D$7*100</f>
        <v>1.9459105524700382</v>
      </c>
    </row>
    <row r="501" spans="1:6" ht="17">
      <c r="A501" s="59"/>
      <c r="B501" s="59" t="s">
        <v>13</v>
      </c>
      <c r="C501" s="57"/>
      <c r="D501" s="58">
        <f>$D$499*$D$22</f>
        <v>3900.9785600000005</v>
      </c>
      <c r="E501" s="58">
        <f>$D$499*$D$22</f>
        <v>3900.9785600000005</v>
      </c>
      <c r="F501" s="58">
        <f>$D$499*$D$22</f>
        <v>3900.9785600000005</v>
      </c>
    </row>
    <row r="502" spans="1:6" ht="17">
      <c r="A502" s="59"/>
      <c r="B502" s="59" t="s">
        <v>126</v>
      </c>
      <c r="C502" s="57"/>
      <c r="D502" s="58">
        <f>$D$501/$D$23</f>
        <v>780.19571200000007</v>
      </c>
      <c r="E502" s="58">
        <f>$D$501/$D$23</f>
        <v>780.19571200000007</v>
      </c>
      <c r="F502" s="58">
        <f>$D$501/$D$23</f>
        <v>780.19571200000007</v>
      </c>
    </row>
    <row r="503" spans="1:6" ht="17">
      <c r="A503" s="59"/>
      <c r="B503" s="59" t="s">
        <v>25</v>
      </c>
      <c r="C503" s="57"/>
      <c r="D503" s="58">
        <f>$D$500-$D$10</f>
        <v>-0.25408944752996199</v>
      </c>
      <c r="E503" s="58">
        <f>$E$500-$E$10</f>
        <v>0.14591055247003815</v>
      </c>
      <c r="F503" s="58">
        <f>$F$500-$F$10</f>
        <v>-5.4089447529961809E-2</v>
      </c>
    </row>
  </sheetData>
  <pageMargins left="0.7" right="0.7" top="0.78740157499999996" bottom="0.78740157499999996" header="0.3" footer="0.3"/>
  <pageSetup paperSize="9" orientation="landscape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61932-DF16-1D4A-AA30-3172AF0B22C0}">
  <dimension ref="A1:F502"/>
  <sheetViews>
    <sheetView zoomScale="86" zoomScaleNormal="86" workbookViewId="0">
      <selection activeCell="A175" sqref="A175:F175"/>
    </sheetView>
  </sheetViews>
  <sheetFormatPr baseColWidth="10" defaultRowHeight="16"/>
  <cols>
    <col min="1" max="1" width="6.33203125" style="30" customWidth="1"/>
    <col min="2" max="2" width="52.33203125" style="30" customWidth="1"/>
    <col min="3" max="3" width="32.83203125" style="31" hidden="1" customWidth="1"/>
    <col min="4" max="4" width="27.33203125" style="29" customWidth="1"/>
    <col min="5" max="6" width="28.1640625" style="29" customWidth="1"/>
    <col min="7" max="16384" width="10.83203125" style="30"/>
  </cols>
  <sheetData>
    <row r="1" spans="2:6" ht="22">
      <c r="B1" s="5" t="s">
        <v>433</v>
      </c>
      <c r="C1" s="28"/>
    </row>
    <row r="2" spans="2:6" ht="17">
      <c r="B2" s="30" t="s">
        <v>83</v>
      </c>
    </row>
    <row r="4" spans="2:6" s="34" customFormat="1" ht="17">
      <c r="B4" s="22" t="s">
        <v>32</v>
      </c>
      <c r="C4" s="32"/>
      <c r="D4" s="33"/>
      <c r="E4" s="33"/>
      <c r="F4" s="33"/>
    </row>
    <row r="6" spans="2:6" s="37" customFormat="1" ht="17">
      <c r="B6" s="17" t="s">
        <v>391</v>
      </c>
      <c r="C6" s="35"/>
      <c r="D6" s="36" t="s">
        <v>0</v>
      </c>
      <c r="E6" s="36" t="s">
        <v>0</v>
      </c>
      <c r="F6" s="36" t="s">
        <v>0</v>
      </c>
    </row>
    <row r="7" spans="2:6" s="37" customFormat="1" ht="17">
      <c r="B7" s="37" t="s">
        <v>14</v>
      </c>
      <c r="C7" s="35"/>
      <c r="D7" s="36">
        <v>6842</v>
      </c>
      <c r="E7" s="36">
        <v>6842</v>
      </c>
      <c r="F7" s="36">
        <v>6842</v>
      </c>
    </row>
    <row r="9" spans="2:6" s="37" customFormat="1" ht="17">
      <c r="B9" s="17" t="s">
        <v>240</v>
      </c>
      <c r="C9" s="35"/>
      <c r="D9" s="36"/>
      <c r="E9" s="36"/>
      <c r="F9" s="36"/>
    </row>
    <row r="10" spans="2:6" s="37" customFormat="1" ht="17">
      <c r="B10" s="37" t="s">
        <v>36</v>
      </c>
      <c r="C10" s="35"/>
      <c r="D10" s="36">
        <v>2.2000000000000002</v>
      </c>
      <c r="E10" s="36">
        <v>1.8</v>
      </c>
      <c r="F10" s="36">
        <v>2</v>
      </c>
    </row>
    <row r="11" spans="2:6" s="37" customFormat="1" ht="22" customHeight="1">
      <c r="B11" s="37" t="s">
        <v>30</v>
      </c>
      <c r="C11" s="35"/>
      <c r="D11" s="38" t="s">
        <v>31</v>
      </c>
      <c r="E11" s="38" t="s">
        <v>68</v>
      </c>
      <c r="F11" s="38" t="s">
        <v>85</v>
      </c>
    </row>
    <row r="12" spans="2:6" ht="22" customHeight="1">
      <c r="D12" s="39"/>
      <c r="E12" s="39"/>
      <c r="F12" s="39"/>
    </row>
    <row r="13" spans="2:6" s="37" customFormat="1" ht="22" customHeight="1">
      <c r="B13" s="17" t="s">
        <v>241</v>
      </c>
      <c r="C13" s="35"/>
      <c r="D13" s="40"/>
      <c r="E13" s="40"/>
      <c r="F13" s="40"/>
    </row>
    <row r="14" spans="2:6" s="37" customFormat="1" ht="26" customHeight="1">
      <c r="B14" s="37" t="s">
        <v>209</v>
      </c>
      <c r="C14" s="35"/>
      <c r="D14" s="40">
        <v>107.5</v>
      </c>
      <c r="E14" s="40">
        <v>86</v>
      </c>
      <c r="F14" s="40"/>
    </row>
    <row r="15" spans="2:6" s="37" customFormat="1" ht="35" customHeight="1">
      <c r="B15" s="37" t="s">
        <v>38</v>
      </c>
      <c r="C15" s="35"/>
      <c r="D15" s="40">
        <f>D14/13</f>
        <v>8.2692307692307701</v>
      </c>
      <c r="E15" s="40">
        <f>E14/13</f>
        <v>6.615384615384615</v>
      </c>
      <c r="F15" s="40">
        <v>9</v>
      </c>
    </row>
    <row r="16" spans="2:6" s="37" customFormat="1" ht="34" customHeight="1">
      <c r="B16" s="37" t="s">
        <v>174</v>
      </c>
      <c r="C16" s="35"/>
      <c r="D16" s="40">
        <f>D15/4</f>
        <v>2.0673076923076925</v>
      </c>
      <c r="E16" s="40">
        <f>E15/4</f>
        <v>1.6538461538461537</v>
      </c>
      <c r="F16" s="40">
        <f>F15/4</f>
        <v>2.25</v>
      </c>
    </row>
    <row r="17" spans="2:6" s="37" customFormat="1" ht="34" customHeight="1">
      <c r="B17" s="37" t="s">
        <v>55</v>
      </c>
      <c r="C17" s="35"/>
      <c r="D17" s="40">
        <f>D16*1000/D25</f>
        <v>20.881895881895883</v>
      </c>
      <c r="E17" s="40">
        <f t="shared" ref="E17:F17" si="0">E16*1000/E25</f>
        <v>16.705516705516704</v>
      </c>
      <c r="F17" s="40">
        <f t="shared" si="0"/>
        <v>22.727272727272727</v>
      </c>
    </row>
    <row r="18" spans="2:6" s="37" customFormat="1" ht="26" customHeight="1">
      <c r="B18" s="37" t="s">
        <v>37</v>
      </c>
      <c r="C18" s="35"/>
      <c r="D18" s="40">
        <f>D17/D7*100</f>
        <v>0.30520163522209709</v>
      </c>
      <c r="E18" s="40">
        <f t="shared" ref="E18:F18" si="1">E17/E7*100</f>
        <v>0.24416130817767764</v>
      </c>
      <c r="F18" s="40">
        <f t="shared" si="1"/>
        <v>0.33217294252079405</v>
      </c>
    </row>
    <row r="19" spans="2:6" s="37" customFormat="1" ht="22" customHeight="1">
      <c r="C19" s="35"/>
      <c r="D19" s="40" t="s">
        <v>39</v>
      </c>
      <c r="E19" s="40" t="s">
        <v>39</v>
      </c>
      <c r="F19" s="40" t="s">
        <v>34</v>
      </c>
    </row>
    <row r="21" spans="2:6" s="37" customFormat="1" ht="17">
      <c r="B21" s="17" t="s">
        <v>15</v>
      </c>
      <c r="C21" s="35"/>
      <c r="D21" s="36"/>
      <c r="E21" s="36"/>
      <c r="F21" s="36"/>
    </row>
    <row r="22" spans="2:6" s="37" customFormat="1" ht="18" customHeight="1">
      <c r="B22" s="37" t="s">
        <v>16</v>
      </c>
      <c r="C22" s="35"/>
      <c r="D22" s="36">
        <v>29.3</v>
      </c>
      <c r="E22" s="36">
        <v>29.3</v>
      </c>
      <c r="F22" s="36">
        <v>29.3</v>
      </c>
    </row>
    <row r="23" spans="2:6" s="37" customFormat="1" ht="18" customHeight="1">
      <c r="B23" s="37" t="s">
        <v>121</v>
      </c>
      <c r="C23" s="35"/>
      <c r="D23" s="36">
        <v>5</v>
      </c>
      <c r="E23" s="36">
        <v>5</v>
      </c>
      <c r="F23" s="36">
        <v>5</v>
      </c>
    </row>
    <row r="24" spans="2:6" s="37" customFormat="1" ht="18" customHeight="1">
      <c r="B24" s="37" t="s">
        <v>122</v>
      </c>
      <c r="C24" s="35"/>
      <c r="D24" s="36">
        <v>149</v>
      </c>
      <c r="E24" s="36">
        <v>149</v>
      </c>
      <c r="F24" s="36">
        <v>149</v>
      </c>
    </row>
    <row r="25" spans="2:6" s="37" customFormat="1" ht="18" customHeight="1">
      <c r="B25" s="37" t="s">
        <v>129</v>
      </c>
      <c r="C25" s="35"/>
      <c r="D25" s="36">
        <v>99</v>
      </c>
      <c r="E25" s="36">
        <v>99</v>
      </c>
      <c r="F25" s="36">
        <v>99</v>
      </c>
    </row>
    <row r="26" spans="2:6" s="37" customFormat="1" ht="18" customHeight="1">
      <c r="B26" s="37" t="s">
        <v>130</v>
      </c>
      <c r="C26" s="35"/>
      <c r="D26" s="36">
        <v>40</v>
      </c>
      <c r="E26" s="36">
        <v>40</v>
      </c>
      <c r="F26" s="36">
        <v>40</v>
      </c>
    </row>
    <row r="27" spans="2:6" s="37" customFormat="1" ht="18" customHeight="1">
      <c r="B27" s="37" t="s">
        <v>392</v>
      </c>
      <c r="C27" s="35"/>
      <c r="D27" s="36">
        <v>35</v>
      </c>
      <c r="E27" s="36">
        <v>35</v>
      </c>
      <c r="F27" s="36">
        <v>35</v>
      </c>
    </row>
    <row r="28" spans="2:6" ht="18" customHeight="1"/>
    <row r="29" spans="2:6" s="37" customFormat="1" ht="18" customHeight="1">
      <c r="B29" s="17" t="s">
        <v>20</v>
      </c>
      <c r="C29" s="35"/>
      <c r="D29" s="36"/>
      <c r="E29" s="36"/>
      <c r="F29" s="36"/>
    </row>
    <row r="30" spans="2:6" s="37" customFormat="1" ht="18" customHeight="1">
      <c r="B30" s="37" t="s">
        <v>244</v>
      </c>
      <c r="C30" s="35"/>
      <c r="D30" s="36">
        <v>0</v>
      </c>
      <c r="E30" s="36">
        <v>0</v>
      </c>
      <c r="F30" s="36">
        <v>0</v>
      </c>
    </row>
    <row r="31" spans="2:6" s="37" customFormat="1" ht="18" customHeight="1">
      <c r="B31" s="37" t="s">
        <v>244</v>
      </c>
      <c r="C31" s="35"/>
      <c r="D31" s="36">
        <v>5</v>
      </c>
      <c r="E31" s="36">
        <v>5</v>
      </c>
      <c r="F31" s="36">
        <v>5</v>
      </c>
    </row>
    <row r="32" spans="2:6" s="37" customFormat="1" ht="18" customHeight="1">
      <c r="B32" s="37" t="s">
        <v>244</v>
      </c>
      <c r="C32" s="35"/>
      <c r="D32" s="36">
        <v>10</v>
      </c>
      <c r="E32" s="36">
        <v>10</v>
      </c>
      <c r="F32" s="36">
        <v>10</v>
      </c>
    </row>
    <row r="33" spans="2:6" s="37" customFormat="1" ht="18" customHeight="1">
      <c r="B33" s="37" t="s">
        <v>244</v>
      </c>
      <c r="C33" s="35"/>
      <c r="D33" s="98">
        <v>0.24</v>
      </c>
      <c r="E33" s="98">
        <v>0.24</v>
      </c>
      <c r="F33" s="98">
        <v>0.24</v>
      </c>
    </row>
    <row r="34" spans="2:6" s="37" customFormat="1" ht="18" customHeight="1">
      <c r="B34" s="37" t="s">
        <v>244</v>
      </c>
      <c r="C34" s="35"/>
      <c r="D34" s="98">
        <v>0.31</v>
      </c>
      <c r="E34" s="98">
        <v>0.31</v>
      </c>
      <c r="F34" s="98">
        <v>0.31</v>
      </c>
    </row>
    <row r="35" spans="2:6" s="37" customFormat="1" ht="18" customHeight="1">
      <c r="B35" s="37" t="s">
        <v>244</v>
      </c>
      <c r="C35" s="35"/>
      <c r="D35" s="98">
        <v>0.63</v>
      </c>
      <c r="E35" s="98">
        <v>0.63</v>
      </c>
      <c r="F35" s="98">
        <v>0.63</v>
      </c>
    </row>
    <row r="36" spans="2:6" s="37" customFormat="1" ht="18" customHeight="1">
      <c r="C36" s="35"/>
      <c r="D36" s="36"/>
      <c r="E36" s="36"/>
      <c r="F36" s="36"/>
    </row>
    <row r="37" spans="2:6" s="37" customFormat="1" ht="35" customHeight="1">
      <c r="B37" s="37" t="s">
        <v>245</v>
      </c>
      <c r="C37" s="35"/>
      <c r="D37" s="36">
        <v>103</v>
      </c>
      <c r="E37" s="36">
        <v>103</v>
      </c>
      <c r="F37" s="36">
        <v>103</v>
      </c>
    </row>
    <row r="38" spans="2:6" s="37" customFormat="1" ht="40" customHeight="1">
      <c r="B38" s="37" t="s">
        <v>246</v>
      </c>
      <c r="C38" s="35"/>
      <c r="D38" s="36">
        <v>10</v>
      </c>
      <c r="E38" s="36">
        <v>10</v>
      </c>
      <c r="F38" s="36">
        <v>10</v>
      </c>
    </row>
    <row r="39" spans="2:6" s="37" customFormat="1" ht="37" customHeight="1">
      <c r="B39" s="37" t="s">
        <v>246</v>
      </c>
      <c r="C39" s="35"/>
      <c r="D39" s="36">
        <v>5</v>
      </c>
      <c r="E39" s="36">
        <v>5</v>
      </c>
      <c r="F39" s="36">
        <v>5</v>
      </c>
    </row>
    <row r="40" spans="2:6" s="37" customFormat="1" ht="18" customHeight="1">
      <c r="C40" s="35"/>
      <c r="D40" s="36"/>
      <c r="E40" s="36"/>
      <c r="F40" s="36"/>
    </row>
    <row r="41" spans="2:6" s="37" customFormat="1" ht="48" customHeight="1">
      <c r="B41" s="37" t="s">
        <v>247</v>
      </c>
      <c r="C41" s="35"/>
      <c r="D41" s="36">
        <v>322</v>
      </c>
      <c r="E41" s="36">
        <v>322</v>
      </c>
      <c r="F41" s="36">
        <v>322</v>
      </c>
    </row>
    <row r="42" spans="2:6" s="37" customFormat="1" ht="18" customHeight="1">
      <c r="C42" s="35"/>
      <c r="D42" s="36"/>
      <c r="E42" s="36"/>
      <c r="F42" s="36"/>
    </row>
    <row r="43" spans="2:6" s="37" customFormat="1" ht="36" customHeight="1">
      <c r="B43" s="37" t="s">
        <v>248</v>
      </c>
      <c r="C43" s="35"/>
      <c r="D43" s="36">
        <v>298</v>
      </c>
      <c r="E43" s="36">
        <v>298</v>
      </c>
      <c r="F43" s="36">
        <v>298</v>
      </c>
    </row>
    <row r="44" spans="2:6" s="37" customFormat="1" ht="18" customHeight="1">
      <c r="C44" s="35"/>
      <c r="D44" s="36"/>
      <c r="E44" s="36"/>
      <c r="F44" s="36"/>
    </row>
    <row r="45" spans="2:6" s="37" customFormat="1" ht="32" customHeight="1">
      <c r="B45" s="37" t="s">
        <v>249</v>
      </c>
      <c r="C45" s="35"/>
      <c r="D45" s="36">
        <v>0</v>
      </c>
      <c r="E45" s="36">
        <v>0</v>
      </c>
      <c r="F45" s="36">
        <v>0</v>
      </c>
    </row>
    <row r="46" spans="2:6" s="37" customFormat="1" ht="32" customHeight="1">
      <c r="B46" s="37" t="s">
        <v>249</v>
      </c>
      <c r="C46" s="35"/>
      <c r="D46" s="36">
        <v>10</v>
      </c>
      <c r="E46" s="36">
        <v>10</v>
      </c>
      <c r="F46" s="36">
        <v>10</v>
      </c>
    </row>
    <row r="47" spans="2:6" s="37" customFormat="1" ht="32" customHeight="1">
      <c r="B47" s="37" t="s">
        <v>249</v>
      </c>
      <c r="C47" s="35"/>
      <c r="D47" s="36">
        <v>20</v>
      </c>
      <c r="E47" s="36">
        <v>20</v>
      </c>
      <c r="F47" s="36">
        <v>20</v>
      </c>
    </row>
    <row r="48" spans="2:6" ht="18" customHeight="1"/>
    <row r="49" spans="2:6" s="37" customFormat="1" ht="35" customHeight="1">
      <c r="B49" s="37" t="s">
        <v>217</v>
      </c>
      <c r="C49" s="35"/>
      <c r="D49" s="36">
        <v>5</v>
      </c>
      <c r="E49" s="36">
        <v>5</v>
      </c>
      <c r="F49" s="36">
        <v>5</v>
      </c>
    </row>
    <row r="50" spans="2:6" s="37" customFormat="1" ht="38" customHeight="1">
      <c r="B50" s="37" t="s">
        <v>217</v>
      </c>
      <c r="C50" s="35"/>
      <c r="D50" s="36">
        <v>10</v>
      </c>
      <c r="E50" s="36">
        <v>10</v>
      </c>
      <c r="F50" s="36">
        <v>10</v>
      </c>
    </row>
    <row r="51" spans="2:6" s="37" customFormat="1" ht="33" customHeight="1">
      <c r="B51" s="37" t="s">
        <v>217</v>
      </c>
      <c r="C51" s="35"/>
      <c r="D51" s="36">
        <v>20</v>
      </c>
      <c r="E51" s="36">
        <v>20</v>
      </c>
      <c r="F51" s="36">
        <v>20</v>
      </c>
    </row>
    <row r="52" spans="2:6" ht="18" customHeight="1"/>
    <row r="53" spans="2:6" s="37" customFormat="1" ht="23" customHeight="1">
      <c r="B53" s="37" t="s">
        <v>17</v>
      </c>
      <c r="C53" s="35"/>
      <c r="D53" s="36">
        <v>0</v>
      </c>
      <c r="E53" s="36">
        <v>0</v>
      </c>
      <c r="F53" s="36">
        <v>0</v>
      </c>
    </row>
    <row r="54" spans="2:6" ht="18" customHeight="1"/>
    <row r="55" spans="2:6" s="37" customFormat="1" ht="45" customHeight="1">
      <c r="B55" s="37" t="s">
        <v>200</v>
      </c>
      <c r="C55" s="35"/>
      <c r="D55" s="36">
        <v>275</v>
      </c>
      <c r="E55" s="36">
        <v>275</v>
      </c>
      <c r="F55" s="36">
        <v>275</v>
      </c>
    </row>
    <row r="56" spans="2:6" ht="18" customHeight="1"/>
    <row r="57" spans="2:6" s="37" customFormat="1" ht="78" customHeight="1">
      <c r="B57" s="37" t="s">
        <v>316</v>
      </c>
      <c r="C57" s="35"/>
      <c r="D57" s="36">
        <v>226</v>
      </c>
      <c r="E57" s="36">
        <v>226</v>
      </c>
      <c r="F57" s="36">
        <v>226</v>
      </c>
    </row>
    <row r="58" spans="2:6" s="37" customFormat="1" ht="33" customHeight="1">
      <c r="B58" s="37" t="s">
        <v>317</v>
      </c>
      <c r="C58" s="35"/>
      <c r="D58" s="36">
        <v>1596.85</v>
      </c>
      <c r="E58" s="36">
        <v>1596.85</v>
      </c>
      <c r="F58" s="36">
        <v>1596.85</v>
      </c>
    </row>
    <row r="59" spans="2:6" s="37" customFormat="1" ht="34" customHeight="1">
      <c r="B59" s="37" t="s">
        <v>252</v>
      </c>
      <c r="C59" s="35"/>
      <c r="D59" s="36">
        <v>4</v>
      </c>
      <c r="E59" s="36">
        <v>4</v>
      </c>
      <c r="F59" s="36">
        <v>4</v>
      </c>
    </row>
    <row r="60" spans="2:6" s="37" customFormat="1" ht="31" customHeight="1">
      <c r="B60" s="37" t="s">
        <v>252</v>
      </c>
      <c r="C60" s="35"/>
      <c r="D60" s="36">
        <v>2</v>
      </c>
      <c r="E60" s="36">
        <v>2</v>
      </c>
      <c r="F60" s="36">
        <v>2</v>
      </c>
    </row>
    <row r="61" spans="2:6" ht="18" customHeight="1"/>
    <row r="62" spans="2:6" s="37" customFormat="1" ht="18" customHeight="1">
      <c r="B62" s="37" t="s">
        <v>43</v>
      </c>
      <c r="C62" s="35"/>
      <c r="D62" s="36">
        <v>2934.92</v>
      </c>
      <c r="E62" s="36">
        <v>2934.92</v>
      </c>
      <c r="F62" s="36">
        <v>2934.92</v>
      </c>
    </row>
    <row r="63" spans="2:6" s="37" customFormat="1" ht="18" customHeight="1">
      <c r="B63" s="37" t="s">
        <v>318</v>
      </c>
      <c r="C63" s="35"/>
      <c r="D63" s="36">
        <v>3556.4450000000002</v>
      </c>
      <c r="E63" s="36">
        <v>3556.4450000000002</v>
      </c>
      <c r="F63" s="36">
        <v>3556.4450000000002</v>
      </c>
    </row>
    <row r="64" spans="2:6" s="37" customFormat="1" ht="18" customHeight="1">
      <c r="B64" s="37" t="s">
        <v>44</v>
      </c>
      <c r="C64" s="35"/>
      <c r="D64" s="36">
        <v>3</v>
      </c>
      <c r="E64" s="36">
        <v>3</v>
      </c>
      <c r="F64" s="36">
        <v>3</v>
      </c>
    </row>
    <row r="65" spans="2:6" s="37" customFormat="1" ht="18" customHeight="1">
      <c r="B65" s="37" t="s">
        <v>44</v>
      </c>
      <c r="C65" s="35"/>
      <c r="D65" s="36">
        <v>1</v>
      </c>
      <c r="E65" s="36">
        <v>1</v>
      </c>
      <c r="F65" s="36">
        <v>1</v>
      </c>
    </row>
    <row r="66" spans="2:6" ht="18" customHeight="1"/>
    <row r="67" spans="2:6" s="37" customFormat="1" ht="37" customHeight="1">
      <c r="B67" s="43" t="s">
        <v>319</v>
      </c>
      <c r="C67" s="35"/>
      <c r="D67" s="36">
        <v>124.85</v>
      </c>
      <c r="E67" s="36">
        <v>124.85</v>
      </c>
      <c r="F67" s="36">
        <v>124.85</v>
      </c>
    </row>
    <row r="68" spans="2:6" s="37" customFormat="1" ht="37" customHeight="1">
      <c r="B68" s="43" t="s">
        <v>52</v>
      </c>
      <c r="C68" s="35"/>
      <c r="D68" s="36">
        <v>2</v>
      </c>
      <c r="E68" s="36">
        <v>2</v>
      </c>
      <c r="F68" s="36">
        <v>2</v>
      </c>
    </row>
    <row r="69" spans="2:6" s="37" customFormat="1" ht="37" customHeight="1">
      <c r="B69" s="43" t="s">
        <v>175</v>
      </c>
      <c r="C69" s="35"/>
      <c r="D69" s="36">
        <v>2</v>
      </c>
      <c r="E69" s="36">
        <v>2</v>
      </c>
      <c r="F69" s="36">
        <v>2</v>
      </c>
    </row>
    <row r="70" spans="2:6" ht="31" customHeight="1">
      <c r="B70" s="64"/>
    </row>
    <row r="71" spans="2:6" s="37" customFormat="1" ht="31" customHeight="1">
      <c r="B71" s="37" t="s">
        <v>415</v>
      </c>
      <c r="C71" s="35"/>
      <c r="D71" s="36">
        <v>2277.34</v>
      </c>
      <c r="E71" s="36">
        <v>2277.34</v>
      </c>
      <c r="F71" s="36">
        <v>2277.34</v>
      </c>
    </row>
    <row r="72" spans="2:6" s="37" customFormat="1" ht="31" customHeight="1">
      <c r="B72" s="37" t="s">
        <v>425</v>
      </c>
      <c r="C72" s="35"/>
      <c r="D72" s="41">
        <v>2519.9899999999998</v>
      </c>
      <c r="E72" s="41">
        <v>2519.9899999999998</v>
      </c>
      <c r="F72" s="41">
        <v>2519.9899999999998</v>
      </c>
    </row>
    <row r="73" spans="2:6" s="37" customFormat="1" ht="31" customHeight="1">
      <c r="B73" s="37" t="s">
        <v>417</v>
      </c>
      <c r="C73" s="35"/>
      <c r="D73" s="36">
        <v>2</v>
      </c>
      <c r="E73" s="36">
        <v>2</v>
      </c>
      <c r="F73" s="36">
        <v>2</v>
      </c>
    </row>
    <row r="74" spans="2:6" s="37" customFormat="1" ht="31" customHeight="1">
      <c r="B74" s="37" t="s">
        <v>417</v>
      </c>
      <c r="C74" s="35"/>
      <c r="D74" s="36">
        <v>4</v>
      </c>
      <c r="E74" s="36">
        <v>4</v>
      </c>
      <c r="F74" s="36">
        <v>4</v>
      </c>
    </row>
    <row r="75" spans="2:6" ht="31" customHeight="1">
      <c r="B75" s="64"/>
    </row>
    <row r="76" spans="2:6" s="37" customFormat="1" ht="31" customHeight="1">
      <c r="B76" s="42" t="s">
        <v>141</v>
      </c>
      <c r="C76" s="35"/>
      <c r="D76" s="36">
        <v>1906.36</v>
      </c>
      <c r="E76" s="36">
        <v>1906.36</v>
      </c>
      <c r="F76" s="36">
        <v>1906.36</v>
      </c>
    </row>
    <row r="77" spans="2:6" s="37" customFormat="1" ht="31" customHeight="1">
      <c r="B77" s="42" t="s">
        <v>223</v>
      </c>
      <c r="C77" s="35"/>
      <c r="D77" s="36"/>
      <c r="E77" s="36"/>
      <c r="F77" s="36"/>
    </row>
    <row r="78" spans="2:6" s="37" customFormat="1" ht="31" customHeight="1">
      <c r="B78" s="42" t="s">
        <v>142</v>
      </c>
      <c r="C78" s="35"/>
      <c r="D78" s="36">
        <v>2</v>
      </c>
      <c r="E78" s="36">
        <v>2</v>
      </c>
      <c r="F78" s="36">
        <v>2</v>
      </c>
    </row>
    <row r="79" spans="2:6" s="37" customFormat="1" ht="31" customHeight="1">
      <c r="B79" s="42" t="s">
        <v>142</v>
      </c>
      <c r="C79" s="35"/>
      <c r="D79" s="36">
        <v>4</v>
      </c>
      <c r="E79" s="36">
        <v>4</v>
      </c>
      <c r="F79" s="36">
        <v>4</v>
      </c>
    </row>
    <row r="80" spans="2:6" ht="31" customHeight="1">
      <c r="B80" s="64"/>
    </row>
    <row r="81" spans="1:6" s="37" customFormat="1" ht="18" customHeight="1">
      <c r="B81" s="17" t="s">
        <v>254</v>
      </c>
      <c r="C81" s="35"/>
      <c r="D81" s="36"/>
      <c r="E81" s="36"/>
      <c r="F81" s="36"/>
    </row>
    <row r="82" spans="1:6" s="37" customFormat="1" ht="29" customHeight="1">
      <c r="B82" s="37" t="s">
        <v>320</v>
      </c>
      <c r="C82" s="35"/>
      <c r="D82" s="36">
        <v>714.77</v>
      </c>
      <c r="E82" s="36">
        <v>714.77</v>
      </c>
      <c r="F82" s="36">
        <v>714.77</v>
      </c>
    </row>
    <row r="83" spans="1:6" ht="18" customHeight="1"/>
    <row r="84" spans="1:6" s="37" customFormat="1" ht="44" customHeight="1">
      <c r="A84" s="37">
        <v>1</v>
      </c>
      <c r="B84" s="17" t="s">
        <v>321</v>
      </c>
      <c r="C84" s="35"/>
      <c r="D84" s="36"/>
      <c r="E84" s="36"/>
      <c r="F84" s="36"/>
    </row>
    <row r="85" spans="1:6" s="37" customFormat="1" ht="33" customHeight="1">
      <c r="B85" s="37" t="s">
        <v>201</v>
      </c>
      <c r="C85" s="35"/>
      <c r="D85" s="36">
        <v>225</v>
      </c>
      <c r="E85" s="36">
        <v>225</v>
      </c>
      <c r="F85" s="36">
        <v>225</v>
      </c>
    </row>
    <row r="86" spans="1:6" s="37" customFormat="1" ht="33" customHeight="1">
      <c r="B86" s="37" t="s">
        <v>133</v>
      </c>
      <c r="C86" s="35"/>
      <c r="D86" s="36">
        <v>0.57999999999999996</v>
      </c>
      <c r="E86" s="36">
        <v>0.57999999999999996</v>
      </c>
      <c r="F86" s="36">
        <v>0.57999999999999996</v>
      </c>
    </row>
    <row r="87" spans="1:6" s="37" customFormat="1" ht="21" customHeight="1">
      <c r="B87" s="37" t="s">
        <v>134</v>
      </c>
      <c r="C87" s="35"/>
      <c r="D87" s="36">
        <v>0.42</v>
      </c>
      <c r="E87" s="36">
        <v>0.42</v>
      </c>
      <c r="F87" s="36">
        <v>0.42</v>
      </c>
    </row>
    <row r="88" spans="1:6" s="44" customFormat="1" ht="37" customHeight="1">
      <c r="B88" s="44" t="s">
        <v>207</v>
      </c>
      <c r="C88" s="45"/>
      <c r="D88" s="46">
        <f>D85*D87</f>
        <v>94.5</v>
      </c>
      <c r="E88" s="46">
        <f t="shared" ref="E88:F88" si="2">E85*E87</f>
        <v>94.5</v>
      </c>
      <c r="F88" s="46">
        <f t="shared" si="2"/>
        <v>94.5</v>
      </c>
    </row>
    <row r="89" spans="1:6" s="44" customFormat="1" ht="30" customHeight="1">
      <c r="B89" s="44" t="s">
        <v>208</v>
      </c>
      <c r="C89" s="47"/>
      <c r="D89" s="46">
        <f>D85*(D87)/D7*100</f>
        <v>1.3811750950014614</v>
      </c>
      <c r="E89" s="46">
        <f>E85*(E87)/E7*100</f>
        <v>1.3811750950014614</v>
      </c>
      <c r="F89" s="46">
        <f>F85*(F87)/F7*100</f>
        <v>1.3811750950014614</v>
      </c>
    </row>
    <row r="90" spans="1:6" s="37" customFormat="1" ht="18" customHeight="1">
      <c r="B90" s="37" t="s">
        <v>18</v>
      </c>
      <c r="C90" s="35"/>
      <c r="D90" s="36">
        <f>D88*D22</f>
        <v>2768.85</v>
      </c>
      <c r="E90" s="36">
        <f>E88*E22</f>
        <v>2768.85</v>
      </c>
      <c r="F90" s="36">
        <f>F88*F22</f>
        <v>2768.85</v>
      </c>
    </row>
    <row r="91" spans="1:6" s="37" customFormat="1" ht="18" customHeight="1">
      <c r="B91" s="37" t="s">
        <v>19</v>
      </c>
      <c r="C91" s="35"/>
      <c r="D91" s="36">
        <f>D90/D23</f>
        <v>553.77</v>
      </c>
      <c r="E91" s="36">
        <f>E90/E23</f>
        <v>553.77</v>
      </c>
      <c r="F91" s="36">
        <f>F90/F23</f>
        <v>553.77</v>
      </c>
    </row>
    <row r="92" spans="1:6" ht="18" customHeight="1"/>
    <row r="93" spans="1:6" s="37" customFormat="1" ht="46" customHeight="1">
      <c r="B93" s="17" t="s">
        <v>322</v>
      </c>
      <c r="C93" s="35"/>
      <c r="D93" s="36"/>
      <c r="E93" s="36"/>
      <c r="F93" s="36"/>
    </row>
    <row r="94" spans="1:6" s="37" customFormat="1" ht="18" customHeight="1">
      <c r="B94" s="37" t="s">
        <v>33</v>
      </c>
      <c r="C94" s="35"/>
      <c r="D94" s="36">
        <v>234</v>
      </c>
      <c r="E94" s="36">
        <f t="shared" ref="E94:E96" si="3">D94</f>
        <v>234</v>
      </c>
      <c r="F94" s="36">
        <f t="shared" ref="F94:F96" si="4">D94</f>
        <v>234</v>
      </c>
    </row>
    <row r="95" spans="1:6" s="37" customFormat="1" ht="33" customHeight="1">
      <c r="B95" s="37" t="s">
        <v>135</v>
      </c>
      <c r="C95" s="35"/>
      <c r="D95" s="36">
        <f>D94*(1-D87)</f>
        <v>135.72000000000003</v>
      </c>
      <c r="E95" s="36">
        <f t="shared" si="3"/>
        <v>135.72000000000003</v>
      </c>
      <c r="F95" s="36">
        <f t="shared" si="4"/>
        <v>135.72000000000003</v>
      </c>
    </row>
    <row r="96" spans="1:6" s="37" customFormat="1" ht="33" customHeight="1">
      <c r="B96" s="37" t="s">
        <v>136</v>
      </c>
      <c r="C96" s="35"/>
      <c r="D96" s="36">
        <f>D95/D7*100</f>
        <v>1.9836305173925757</v>
      </c>
      <c r="E96" s="36">
        <f t="shared" si="3"/>
        <v>1.9836305173925757</v>
      </c>
      <c r="F96" s="36">
        <f t="shared" si="4"/>
        <v>1.9836305173925757</v>
      </c>
    </row>
    <row r="97" spans="2:6" ht="33" customHeight="1"/>
    <row r="98" spans="2:6" s="37" customFormat="1" ht="33" customHeight="1">
      <c r="B98" s="17" t="s">
        <v>398</v>
      </c>
      <c r="C98" s="35"/>
      <c r="D98" s="36"/>
      <c r="E98" s="36"/>
      <c r="F98" s="36"/>
    </row>
    <row r="99" spans="2:6" s="37" customFormat="1" ht="33" customHeight="1">
      <c r="B99" s="37" t="s">
        <v>228</v>
      </c>
      <c r="C99" s="35"/>
      <c r="D99" s="36">
        <v>10.7614</v>
      </c>
      <c r="E99" s="36">
        <f t="shared" ref="E99:E106" si="5">D99</f>
        <v>10.7614</v>
      </c>
      <c r="F99" s="36">
        <f t="shared" ref="F99:F106" si="6">D99</f>
        <v>10.7614</v>
      </c>
    </row>
    <row r="100" spans="2:6" s="37" customFormat="1" ht="40" customHeight="1">
      <c r="B100" s="37" t="s">
        <v>53</v>
      </c>
      <c r="C100" s="35"/>
      <c r="D100" s="36">
        <f>D99/D7*100</f>
        <v>0.15728441976030402</v>
      </c>
      <c r="E100" s="36">
        <f t="shared" si="5"/>
        <v>0.15728441976030402</v>
      </c>
      <c r="F100" s="36">
        <f t="shared" si="6"/>
        <v>0.15728441976030402</v>
      </c>
    </row>
    <row r="101" spans="2:6" s="37" customFormat="1" ht="39" customHeight="1">
      <c r="B101" s="37" t="s">
        <v>133</v>
      </c>
      <c r="C101" s="35"/>
      <c r="D101" s="36">
        <v>0.57999999999999996</v>
      </c>
      <c r="E101" s="36">
        <v>0.57999999999999996</v>
      </c>
      <c r="F101" s="36">
        <v>0.57999999999999996</v>
      </c>
    </row>
    <row r="102" spans="2:6" s="37" customFormat="1" ht="26" customHeight="1">
      <c r="B102" s="37" t="s">
        <v>134</v>
      </c>
      <c r="C102" s="35"/>
      <c r="D102" s="36">
        <v>0.42</v>
      </c>
      <c r="E102" s="36">
        <v>0.42</v>
      </c>
      <c r="F102" s="36">
        <v>0.42</v>
      </c>
    </row>
    <row r="103" spans="2:6" s="44" customFormat="1" ht="40" customHeight="1">
      <c r="B103" s="44" t="s">
        <v>207</v>
      </c>
      <c r="C103" s="45"/>
      <c r="D103" s="46">
        <f>D99*D102</f>
        <v>4.5197880000000001</v>
      </c>
      <c r="E103" s="46">
        <f t="shared" si="5"/>
        <v>4.5197880000000001</v>
      </c>
      <c r="F103" s="46">
        <f t="shared" si="6"/>
        <v>4.5197880000000001</v>
      </c>
    </row>
    <row r="104" spans="2:6" s="44" customFormat="1" ht="40" customHeight="1">
      <c r="B104" s="44" t="s">
        <v>208</v>
      </c>
      <c r="C104" s="45"/>
      <c r="D104" s="46">
        <f>D103/D82*100</f>
        <v>0.63234159240035259</v>
      </c>
      <c r="E104" s="46">
        <f t="shared" ref="E104:F104" si="7">E103/E82*100</f>
        <v>0.63234159240035259</v>
      </c>
      <c r="F104" s="46">
        <f t="shared" si="7"/>
        <v>0.63234159240035259</v>
      </c>
    </row>
    <row r="105" spans="2:6" s="37" customFormat="1" ht="19" customHeight="1">
      <c r="B105" s="37" t="s">
        <v>18</v>
      </c>
      <c r="C105" s="35"/>
      <c r="D105" s="36">
        <f>D103*D22</f>
        <v>132.42978840000001</v>
      </c>
      <c r="E105" s="36">
        <f t="shared" si="5"/>
        <v>132.42978840000001</v>
      </c>
      <c r="F105" s="36">
        <f t="shared" si="6"/>
        <v>132.42978840000001</v>
      </c>
    </row>
    <row r="106" spans="2:6" s="37" customFormat="1" ht="18" customHeight="1">
      <c r="B106" s="37" t="s">
        <v>19</v>
      </c>
      <c r="C106" s="35"/>
      <c r="D106" s="36">
        <f>D105/D23</f>
        <v>26.485957680000002</v>
      </c>
      <c r="E106" s="36">
        <f t="shared" si="5"/>
        <v>26.485957680000002</v>
      </c>
      <c r="F106" s="36">
        <f t="shared" si="6"/>
        <v>26.485957680000002</v>
      </c>
    </row>
    <row r="107" spans="2:6" ht="18" customHeight="1"/>
    <row r="108" spans="2:6" s="37" customFormat="1" ht="36" customHeight="1">
      <c r="B108" s="17" t="s">
        <v>229</v>
      </c>
      <c r="C108" s="35"/>
      <c r="D108" s="36"/>
      <c r="E108" s="36"/>
      <c r="F108" s="36"/>
    </row>
    <row r="109" spans="2:6" s="37" customFormat="1" ht="34" customHeight="1">
      <c r="B109" s="37" t="s">
        <v>230</v>
      </c>
      <c r="C109" s="35"/>
      <c r="D109" s="36">
        <f>D103</f>
        <v>4.5197880000000001</v>
      </c>
      <c r="E109" s="36"/>
      <c r="F109" s="36"/>
    </row>
    <row r="110" spans="2:6" s="37" customFormat="1" ht="35" customHeight="1">
      <c r="B110" s="37" t="s">
        <v>259</v>
      </c>
      <c r="C110" s="35"/>
      <c r="D110" s="36">
        <f>D122</f>
        <v>99.539999999999992</v>
      </c>
      <c r="E110" s="36"/>
      <c r="F110" s="36"/>
    </row>
    <row r="111" spans="2:6" s="37" customFormat="1" ht="18" customHeight="1">
      <c r="B111" s="37" t="s">
        <v>323</v>
      </c>
      <c r="C111" s="35"/>
      <c r="D111" s="36">
        <f>D110-D109</f>
        <v>95.020211999999987</v>
      </c>
      <c r="E111" s="36"/>
      <c r="F111" s="36"/>
    </row>
    <row r="112" spans="2:6" s="37" customFormat="1" ht="18" customHeight="1">
      <c r="B112" s="37" t="s">
        <v>324</v>
      </c>
      <c r="C112" s="35"/>
      <c r="D112" s="36">
        <f>D109/D110*100</f>
        <v>4.5406751054852323</v>
      </c>
      <c r="E112" s="36"/>
      <c r="F112" s="36"/>
    </row>
    <row r="113" spans="2:6" ht="18" customHeight="1"/>
    <row r="114" spans="2:6" s="37" customFormat="1" ht="37" customHeight="1">
      <c r="B114" s="17" t="s">
        <v>325</v>
      </c>
      <c r="C114" s="35"/>
      <c r="D114" s="36"/>
      <c r="E114" s="36"/>
      <c r="F114" s="36"/>
    </row>
    <row r="115" spans="2:6" s="37" customFormat="1" ht="31" customHeight="1">
      <c r="B115" s="37" t="s">
        <v>75</v>
      </c>
      <c r="C115" s="35"/>
      <c r="D115" s="36">
        <f>D109*D22</f>
        <v>132.42978840000001</v>
      </c>
      <c r="E115" s="36"/>
      <c r="F115" s="36"/>
    </row>
    <row r="116" spans="2:6" s="37" customFormat="1" ht="18" customHeight="1">
      <c r="B116" s="37" t="s">
        <v>77</v>
      </c>
      <c r="C116" s="35"/>
      <c r="D116" s="36">
        <f>D115/D23</f>
        <v>26.485957680000002</v>
      </c>
      <c r="E116" s="36"/>
      <c r="F116" s="36"/>
    </row>
    <row r="117" spans="2:6" ht="18" customHeight="1"/>
    <row r="118" spans="2:6" s="37" customFormat="1" ht="41" customHeight="1">
      <c r="B118" s="17" t="s">
        <v>262</v>
      </c>
      <c r="C118" s="35"/>
      <c r="E118" s="36"/>
      <c r="F118" s="36"/>
    </row>
    <row r="119" spans="2:6" s="37" customFormat="1" ht="18" customHeight="1">
      <c r="B119" s="37" t="s">
        <v>326</v>
      </c>
      <c r="C119" s="35"/>
      <c r="D119" s="36">
        <v>237</v>
      </c>
      <c r="E119" s="36">
        <v>237</v>
      </c>
      <c r="F119" s="36">
        <v>237</v>
      </c>
    </row>
    <row r="120" spans="2:6" s="37" customFormat="1" ht="18" customHeight="1">
      <c r="B120" s="37" t="s">
        <v>133</v>
      </c>
      <c r="C120" s="35"/>
      <c r="D120" s="36">
        <v>0.57999999999999996</v>
      </c>
      <c r="E120" s="36">
        <v>0.57999999999999996</v>
      </c>
      <c r="F120" s="36">
        <v>0.57999999999999996</v>
      </c>
    </row>
    <row r="121" spans="2:6" s="37" customFormat="1" ht="18" customHeight="1">
      <c r="B121" s="37" t="s">
        <v>134</v>
      </c>
      <c r="C121" s="35"/>
      <c r="D121" s="36">
        <v>0.42</v>
      </c>
      <c r="E121" s="36">
        <v>0.42</v>
      </c>
      <c r="F121" s="36">
        <v>0.42</v>
      </c>
    </row>
    <row r="122" spans="2:6" s="37" customFormat="1" ht="18" customHeight="1">
      <c r="B122" s="44" t="s">
        <v>207</v>
      </c>
      <c r="C122" s="45"/>
      <c r="D122" s="46">
        <f>D119*D121</f>
        <v>99.539999999999992</v>
      </c>
      <c r="E122" s="46">
        <f t="shared" ref="E122:F122" si="8">E119*E121</f>
        <v>99.539999999999992</v>
      </c>
      <c r="F122" s="46">
        <f t="shared" si="8"/>
        <v>99.539999999999992</v>
      </c>
    </row>
    <row r="123" spans="2:6" s="37" customFormat="1" ht="18" customHeight="1">
      <c r="B123" s="44" t="s">
        <v>208</v>
      </c>
      <c r="C123" s="45"/>
      <c r="D123" s="46">
        <f>D119*(D121)/D7*100</f>
        <v>1.4548377667348729</v>
      </c>
      <c r="E123" s="46">
        <f>E119*(E121)/E7*100</f>
        <v>1.4548377667348729</v>
      </c>
      <c r="F123" s="46">
        <f>F119*(F121)/F7*100</f>
        <v>1.4548377667348729</v>
      </c>
    </row>
    <row r="124" spans="2:6" s="37" customFormat="1" ht="18" customHeight="1">
      <c r="B124" s="37" t="s">
        <v>18</v>
      </c>
      <c r="C124" s="35"/>
      <c r="D124" s="36">
        <f>D122*D22</f>
        <v>2916.5219999999999</v>
      </c>
      <c r="E124" s="36">
        <f>E122*E22</f>
        <v>2916.5219999999999</v>
      </c>
      <c r="F124" s="36">
        <f>F122*F22</f>
        <v>2916.5219999999999</v>
      </c>
    </row>
    <row r="125" spans="2:6" s="37" customFormat="1" ht="18" customHeight="1">
      <c r="B125" s="37" t="s">
        <v>19</v>
      </c>
      <c r="C125" s="35"/>
      <c r="D125" s="36">
        <f>D124/D23</f>
        <v>583.30439999999999</v>
      </c>
      <c r="E125" s="36">
        <f>E124/E23</f>
        <v>583.30439999999999</v>
      </c>
      <c r="F125" s="36">
        <f>F124/F23</f>
        <v>583.30439999999999</v>
      </c>
    </row>
    <row r="126" spans="2:6" ht="18" customHeight="1"/>
    <row r="127" spans="2:6" s="37" customFormat="1" ht="36" customHeight="1">
      <c r="B127" s="17" t="s">
        <v>70</v>
      </c>
      <c r="C127" s="35"/>
      <c r="D127" s="36"/>
      <c r="E127" s="36"/>
      <c r="F127" s="36"/>
    </row>
    <row r="128" spans="2:6" s="37" customFormat="1" ht="36" customHeight="1">
      <c r="B128" s="37" t="s">
        <v>237</v>
      </c>
      <c r="C128" s="35"/>
      <c r="D128" s="36">
        <v>153</v>
      </c>
      <c r="E128" s="36">
        <v>153</v>
      </c>
      <c r="F128" s="36">
        <v>153</v>
      </c>
    </row>
    <row r="129" spans="2:6" s="37" customFormat="1" ht="38" customHeight="1">
      <c r="B129" s="37" t="s">
        <v>264</v>
      </c>
      <c r="C129" s="35"/>
      <c r="D129" s="36">
        <f>D58</f>
        <v>1596.85</v>
      </c>
      <c r="E129" s="36">
        <f>E58</f>
        <v>1596.85</v>
      </c>
      <c r="F129" s="36">
        <f>F58</f>
        <v>1596.85</v>
      </c>
    </row>
    <row r="130" spans="2:6" s="37" customFormat="1" ht="18" customHeight="1">
      <c r="B130" s="37" t="s">
        <v>72</v>
      </c>
      <c r="C130" s="35"/>
      <c r="D130" s="36">
        <f>D129-D128</f>
        <v>1443.85</v>
      </c>
      <c r="E130" s="36">
        <f>E129-E128</f>
        <v>1443.85</v>
      </c>
      <c r="F130" s="36">
        <f>F129-F128</f>
        <v>1443.85</v>
      </c>
    </row>
    <row r="131" spans="2:6" s="37" customFormat="1" ht="47" customHeight="1">
      <c r="B131" s="37" t="s">
        <v>71</v>
      </c>
      <c r="C131" s="35"/>
      <c r="D131" s="36">
        <f>D128/D129*100</f>
        <v>9.5813633090146233</v>
      </c>
      <c r="E131" s="36">
        <f>E128/E129*100</f>
        <v>9.5813633090146233</v>
      </c>
      <c r="F131" s="36">
        <f>F128/F129*100</f>
        <v>9.5813633090146233</v>
      </c>
    </row>
    <row r="132" spans="2:6" ht="18" customHeight="1">
      <c r="B132" s="1"/>
    </row>
    <row r="133" spans="2:6" s="37" customFormat="1" ht="33" customHeight="1">
      <c r="B133" s="17" t="s">
        <v>327</v>
      </c>
      <c r="C133" s="35"/>
      <c r="D133" s="36"/>
      <c r="E133" s="36"/>
      <c r="F133" s="36"/>
    </row>
    <row r="134" spans="2:6" s="37" customFormat="1" ht="34" customHeight="1">
      <c r="B134" s="37" t="s">
        <v>35</v>
      </c>
      <c r="C134" s="52"/>
      <c r="D134" s="36">
        <v>3807</v>
      </c>
      <c r="E134" s="36">
        <v>3808</v>
      </c>
      <c r="F134" s="36">
        <v>3809</v>
      </c>
    </row>
    <row r="135" spans="2:6" s="37" customFormat="1" ht="33" customHeight="1">
      <c r="B135" s="37" t="s">
        <v>103</v>
      </c>
      <c r="C135" s="52"/>
      <c r="D135" s="36">
        <f>D134/D25</f>
        <v>38.454545454545453</v>
      </c>
      <c r="E135" s="36">
        <f>E134/E25</f>
        <v>38.464646464646464</v>
      </c>
      <c r="F135" s="36">
        <f>F134/F25</f>
        <v>38.474747474747474</v>
      </c>
    </row>
    <row r="136" spans="2:6" s="37" customFormat="1" ht="29" customHeight="1">
      <c r="B136" s="37" t="s">
        <v>328</v>
      </c>
      <c r="C136" s="35"/>
      <c r="D136" s="36">
        <v>1414.04</v>
      </c>
      <c r="E136" s="36">
        <v>1415.04</v>
      </c>
      <c r="F136" s="36">
        <v>1416.04</v>
      </c>
    </row>
    <row r="137" spans="2:6" s="37" customFormat="1" ht="36" customHeight="1">
      <c r="B137" s="37" t="s">
        <v>329</v>
      </c>
      <c r="C137" s="35"/>
      <c r="D137" s="36">
        <f>D136/D25</f>
        <v>14.283232323232323</v>
      </c>
      <c r="E137" s="36">
        <f>E136/E25</f>
        <v>14.293333333333333</v>
      </c>
      <c r="F137" s="36">
        <f>F136/F25</f>
        <v>14.303434343434343</v>
      </c>
    </row>
    <row r="138" spans="2:6" s="37" customFormat="1" ht="36" customHeight="1">
      <c r="B138" s="37" t="s">
        <v>268</v>
      </c>
      <c r="C138" s="35"/>
      <c r="D138" s="36">
        <f>D134-D136</f>
        <v>2392.96</v>
      </c>
      <c r="E138" s="36">
        <f t="shared" ref="E138:F138" si="9">E134-E136</f>
        <v>2392.96</v>
      </c>
      <c r="F138" s="36">
        <f t="shared" si="9"/>
        <v>2392.96</v>
      </c>
    </row>
    <row r="139" spans="2:6" s="37" customFormat="1" ht="36" customHeight="1">
      <c r="B139" s="37" t="s">
        <v>269</v>
      </c>
      <c r="C139" s="35"/>
      <c r="D139" s="36">
        <f>D138/D25</f>
        <v>24.171313131313131</v>
      </c>
      <c r="E139" s="36">
        <f>E138/E25</f>
        <v>24.171313131313131</v>
      </c>
      <c r="F139" s="36">
        <f>F138/F25</f>
        <v>24.171313131313131</v>
      </c>
    </row>
    <row r="140" spans="2:6" ht="36" customHeight="1"/>
    <row r="141" spans="2:6" s="37" customFormat="1" ht="36" customHeight="1">
      <c r="B141" s="17" t="s">
        <v>330</v>
      </c>
      <c r="C141" s="35"/>
      <c r="D141" s="36"/>
      <c r="E141" s="36"/>
      <c r="F141" s="36"/>
    </row>
    <row r="142" spans="2:6" s="37" customFormat="1" ht="43" customHeight="1">
      <c r="B142" s="37" t="s">
        <v>58</v>
      </c>
      <c r="C142" s="35"/>
      <c r="D142" s="53">
        <v>4969</v>
      </c>
      <c r="E142" s="53">
        <v>4969</v>
      </c>
      <c r="F142" s="53">
        <v>4969</v>
      </c>
    </row>
    <row r="143" spans="2:6" s="37" customFormat="1" ht="36" customHeight="1">
      <c r="B143" s="37" t="s">
        <v>173</v>
      </c>
      <c r="C143" s="35"/>
      <c r="D143" s="36">
        <f>D142/D26</f>
        <v>124.22499999999999</v>
      </c>
      <c r="E143" s="36">
        <f>E142/E26</f>
        <v>124.22499999999999</v>
      </c>
      <c r="F143" s="36">
        <f>F142/F26</f>
        <v>124.22499999999999</v>
      </c>
    </row>
    <row r="144" spans="2:6" s="37" customFormat="1" ht="36" customHeight="1">
      <c r="B144" s="37" t="s">
        <v>328</v>
      </c>
      <c r="C144" s="35"/>
      <c r="D144" s="36">
        <v>1845.6279999999999</v>
      </c>
      <c r="E144" s="36">
        <v>1845.6279999999999</v>
      </c>
      <c r="F144" s="36">
        <v>1845.6279999999999</v>
      </c>
    </row>
    <row r="145" spans="1:6" s="37" customFormat="1" ht="36" customHeight="1">
      <c r="B145" s="37" t="s">
        <v>329</v>
      </c>
      <c r="C145" s="35"/>
      <c r="D145" s="36">
        <f>D144/D26</f>
        <v>46.140699999999995</v>
      </c>
      <c r="E145" s="36">
        <f>E144/E26</f>
        <v>46.140699999999995</v>
      </c>
      <c r="F145" s="36">
        <f>F144/F26</f>
        <v>46.140699999999995</v>
      </c>
    </row>
    <row r="146" spans="1:6" s="37" customFormat="1" ht="36" customHeight="1">
      <c r="B146" s="37" t="s">
        <v>268</v>
      </c>
      <c r="C146" s="35"/>
      <c r="D146" s="36">
        <f>D142-D144</f>
        <v>3123.3720000000003</v>
      </c>
      <c r="E146" s="36">
        <f t="shared" ref="E146:F146" si="10">E142-E144</f>
        <v>3123.3720000000003</v>
      </c>
      <c r="F146" s="36">
        <f t="shared" si="10"/>
        <v>3123.3720000000003</v>
      </c>
    </row>
    <row r="147" spans="1:6" s="37" customFormat="1" ht="36" customHeight="1">
      <c r="B147" s="37" t="s">
        <v>269</v>
      </c>
      <c r="C147" s="35"/>
      <c r="D147" s="36">
        <f>D146/D26</f>
        <v>78.084300000000013</v>
      </c>
      <c r="E147" s="36">
        <f>E146/E26</f>
        <v>78.084300000000013</v>
      </c>
      <c r="F147" s="36">
        <f>F146/F26</f>
        <v>78.084300000000013</v>
      </c>
    </row>
    <row r="148" spans="1:6" ht="26" customHeight="1"/>
    <row r="149" spans="1:6" s="22" customFormat="1" ht="17">
      <c r="B149" s="22" t="s">
        <v>45</v>
      </c>
      <c r="C149" s="23"/>
      <c r="D149" s="24"/>
      <c r="E149" s="24"/>
      <c r="F149" s="24"/>
    </row>
    <row r="151" spans="1:6" s="37" customFormat="1" ht="17">
      <c r="B151" s="17" t="s">
        <v>1</v>
      </c>
      <c r="C151" s="35"/>
      <c r="D151" s="18" t="s">
        <v>26</v>
      </c>
      <c r="E151" s="18" t="s">
        <v>27</v>
      </c>
      <c r="F151" s="18" t="s">
        <v>27</v>
      </c>
    </row>
    <row r="152" spans="1:6" s="37" customFormat="1" ht="17">
      <c r="B152" s="37" t="s">
        <v>4</v>
      </c>
      <c r="C152" s="35"/>
      <c r="D152" s="36" t="s">
        <v>2</v>
      </c>
      <c r="E152" s="98" t="s">
        <v>2</v>
      </c>
      <c r="F152" s="36" t="s">
        <v>3</v>
      </c>
    </row>
    <row r="153" spans="1:6" s="37" customFormat="1" ht="17">
      <c r="B153" s="37" t="s">
        <v>5</v>
      </c>
      <c r="C153" s="35"/>
      <c r="D153" s="36" t="s">
        <v>6</v>
      </c>
      <c r="E153" s="36" t="s">
        <v>57</v>
      </c>
      <c r="F153" s="36" t="s">
        <v>86</v>
      </c>
    </row>
    <row r="154" spans="1:6" s="37" customFormat="1" ht="34">
      <c r="B154" s="37" t="s">
        <v>7</v>
      </c>
      <c r="C154" s="35"/>
      <c r="D154" s="36" t="s">
        <v>23</v>
      </c>
      <c r="E154" s="36" t="s">
        <v>24</v>
      </c>
      <c r="F154" s="36" t="s">
        <v>24</v>
      </c>
    </row>
    <row r="155" spans="1:6" s="37" customFormat="1">
      <c r="C155" s="35"/>
      <c r="D155" s="36"/>
      <c r="E155" s="36"/>
      <c r="F155" s="36"/>
    </row>
    <row r="157" spans="1:6" ht="17">
      <c r="A157" s="1" t="s">
        <v>9</v>
      </c>
      <c r="B157" s="1" t="s">
        <v>8</v>
      </c>
    </row>
    <row r="158" spans="1:6" ht="17">
      <c r="A158" s="44">
        <v>1</v>
      </c>
      <c r="B158" s="2" t="s">
        <v>271</v>
      </c>
      <c r="C158" s="54"/>
      <c r="D158" s="55"/>
      <c r="E158" s="55"/>
      <c r="F158" s="55"/>
    </row>
    <row r="159" spans="1:6" ht="31" customHeight="1">
      <c r="A159" s="44"/>
      <c r="B159" s="56" t="s">
        <v>10</v>
      </c>
      <c r="C159" s="54"/>
      <c r="D159" s="55">
        <f>D7</f>
        <v>6842</v>
      </c>
      <c r="E159" s="55">
        <f>E7</f>
        <v>6842</v>
      </c>
      <c r="F159" s="55">
        <f>F7</f>
        <v>6842</v>
      </c>
    </row>
    <row r="160" spans="1:6" ht="34">
      <c r="A160" s="56"/>
      <c r="B160" s="56" t="s">
        <v>331</v>
      </c>
      <c r="C160" s="54"/>
      <c r="D160" s="55">
        <f>D82</f>
        <v>714.77</v>
      </c>
      <c r="E160" s="55">
        <f>E82</f>
        <v>714.77</v>
      </c>
      <c r="F160" s="55">
        <f>F82</f>
        <v>714.77</v>
      </c>
    </row>
    <row r="161" spans="1:6" ht="17">
      <c r="A161" s="56"/>
      <c r="B161" s="56" t="s">
        <v>17</v>
      </c>
      <c r="C161" s="54"/>
      <c r="D161" s="55"/>
      <c r="E161" s="55"/>
      <c r="F161" s="55"/>
    </row>
    <row r="162" spans="1:6" ht="17">
      <c r="A162" s="56"/>
      <c r="B162" s="56" t="s">
        <v>202</v>
      </c>
      <c r="C162" s="54"/>
      <c r="D162" s="55">
        <f t="shared" ref="D162:F165" si="11">D122</f>
        <v>99.539999999999992</v>
      </c>
      <c r="E162" s="55">
        <f t="shared" si="11"/>
        <v>99.539999999999992</v>
      </c>
      <c r="F162" s="55">
        <f t="shared" si="11"/>
        <v>99.539999999999992</v>
      </c>
    </row>
    <row r="163" spans="1:6" ht="17">
      <c r="A163" s="56"/>
      <c r="B163" s="56" t="s">
        <v>123</v>
      </c>
      <c r="C163" s="54"/>
      <c r="D163" s="55">
        <f t="shared" si="11"/>
        <v>1.4548377667348729</v>
      </c>
      <c r="E163" s="55">
        <f t="shared" si="11"/>
        <v>1.4548377667348729</v>
      </c>
      <c r="F163" s="55">
        <f t="shared" si="11"/>
        <v>1.4548377667348729</v>
      </c>
    </row>
    <row r="164" spans="1:6" ht="17">
      <c r="A164" s="56"/>
      <c r="B164" s="56" t="s">
        <v>18</v>
      </c>
      <c r="C164" s="54"/>
      <c r="D164" s="55">
        <f t="shared" si="11"/>
        <v>2916.5219999999999</v>
      </c>
      <c r="E164" s="55">
        <f t="shared" si="11"/>
        <v>2916.5219999999999</v>
      </c>
      <c r="F164" s="55">
        <f t="shared" si="11"/>
        <v>2916.5219999999999</v>
      </c>
    </row>
    <row r="165" spans="1:6" ht="17">
      <c r="A165" s="56"/>
      <c r="B165" s="56" t="s">
        <v>19</v>
      </c>
      <c r="C165" s="54"/>
      <c r="D165" s="55">
        <f t="shared" si="11"/>
        <v>583.30439999999999</v>
      </c>
      <c r="E165" s="55">
        <f t="shared" si="11"/>
        <v>583.30439999999999</v>
      </c>
      <c r="F165" s="55">
        <f t="shared" si="11"/>
        <v>583.30439999999999</v>
      </c>
    </row>
    <row r="166" spans="1:6" ht="17">
      <c r="A166" s="56"/>
      <c r="B166" s="56" t="s">
        <v>25</v>
      </c>
      <c r="C166" s="54"/>
      <c r="D166" s="55">
        <f>D163-D10</f>
        <v>-0.74516223326512732</v>
      </c>
      <c r="E166" s="55">
        <f>E163-E10</f>
        <v>-0.34516223326512718</v>
      </c>
      <c r="F166" s="55">
        <f>F163-F10</f>
        <v>-0.54516223326512714</v>
      </c>
    </row>
    <row r="168" spans="1:6" ht="17">
      <c r="A168" s="44">
        <v>2</v>
      </c>
      <c r="B168" s="3" t="s">
        <v>399</v>
      </c>
      <c r="C168" s="57"/>
      <c r="D168" s="58"/>
      <c r="E168" s="58"/>
      <c r="F168" s="58"/>
    </row>
    <row r="169" spans="1:6" ht="35" customHeight="1">
      <c r="A169" s="44"/>
      <c r="B169" s="4" t="s">
        <v>274</v>
      </c>
      <c r="C169" s="57"/>
      <c r="D169" s="58">
        <f>D82*D30</f>
        <v>0</v>
      </c>
      <c r="E169" s="58">
        <f>E82*E30</f>
        <v>0</v>
      </c>
      <c r="F169" s="58">
        <f>F82*F30</f>
        <v>0</v>
      </c>
    </row>
    <row r="170" spans="1:6" ht="17">
      <c r="A170" s="59"/>
      <c r="B170" s="59" t="s">
        <v>21</v>
      </c>
      <c r="C170" s="57"/>
      <c r="D170" s="58">
        <f>D88+D169</f>
        <v>94.5</v>
      </c>
      <c r="E170" s="58">
        <f>E88+E169</f>
        <v>94.5</v>
      </c>
      <c r="F170" s="58">
        <f>F88+F169</f>
        <v>94.5</v>
      </c>
    </row>
    <row r="171" spans="1:6" ht="17">
      <c r="A171" s="59"/>
      <c r="B171" s="59" t="s">
        <v>12</v>
      </c>
      <c r="C171" s="60"/>
      <c r="D171" s="58">
        <f>D170/D7*100</f>
        <v>1.3811750950014614</v>
      </c>
      <c r="E171" s="58">
        <f>E170/E7*100</f>
        <v>1.3811750950014614</v>
      </c>
      <c r="F171" s="58">
        <f>F170/F7*100</f>
        <v>1.3811750950014614</v>
      </c>
    </row>
    <row r="172" spans="1:6" ht="17">
      <c r="A172" s="59"/>
      <c r="B172" s="59" t="s">
        <v>13</v>
      </c>
      <c r="C172" s="57"/>
      <c r="D172" s="58">
        <f>D170*D22</f>
        <v>2768.85</v>
      </c>
      <c r="E172" s="58">
        <f>E170*E22</f>
        <v>2768.85</v>
      </c>
      <c r="F172" s="58">
        <f>F170*F22</f>
        <v>2768.85</v>
      </c>
    </row>
    <row r="173" spans="1:6" ht="17">
      <c r="A173" s="59"/>
      <c r="B173" s="59" t="s">
        <v>22</v>
      </c>
      <c r="C173" s="57"/>
      <c r="D173" s="58">
        <f>D172/D23</f>
        <v>553.77</v>
      </c>
      <c r="E173" s="58">
        <f>E172/E23</f>
        <v>553.77</v>
      </c>
      <c r="F173" s="58">
        <f>F172/F23</f>
        <v>553.77</v>
      </c>
    </row>
    <row r="174" spans="1:6" ht="34" customHeight="1">
      <c r="A174" s="59"/>
      <c r="B174" s="59" t="s">
        <v>25</v>
      </c>
      <c r="C174" s="57"/>
      <c r="D174" s="58">
        <f>D171-D10</f>
        <v>-0.81882490499853877</v>
      </c>
      <c r="E174" s="58">
        <f>E171-E10</f>
        <v>-0.41882490499853864</v>
      </c>
      <c r="F174" s="58">
        <f>F171-F10</f>
        <v>-0.61882490499853859</v>
      </c>
    </row>
    <row r="175" spans="1:6" s="101" customFormat="1">
      <c r="A175" s="59"/>
      <c r="B175" s="59"/>
      <c r="C175" s="57"/>
      <c r="D175" s="58"/>
      <c r="E175" s="58"/>
      <c r="F175" s="58"/>
    </row>
    <row r="176" spans="1:6" ht="34" customHeight="1">
      <c r="A176" s="59"/>
      <c r="B176" s="59"/>
      <c r="C176" s="57"/>
      <c r="D176" s="58"/>
      <c r="E176" s="58"/>
      <c r="F176" s="58"/>
    </row>
    <row r="177" spans="1:6" ht="17">
      <c r="A177" s="59"/>
      <c r="B177" s="4" t="s">
        <v>275</v>
      </c>
      <c r="C177" s="57"/>
      <c r="D177" s="58">
        <f>D82*(D31/100)</f>
        <v>35.738500000000002</v>
      </c>
      <c r="E177" s="58">
        <f>E82*(E31/100)</f>
        <v>35.738500000000002</v>
      </c>
      <c r="F177" s="58">
        <f>F82*(F31/100)</f>
        <v>35.738500000000002</v>
      </c>
    </row>
    <row r="178" spans="1:6" ht="17">
      <c r="A178" s="59"/>
      <c r="B178" s="59" t="s">
        <v>11</v>
      </c>
      <c r="C178" s="57"/>
      <c r="D178" s="58">
        <f>D88+D177</f>
        <v>130.23849999999999</v>
      </c>
      <c r="E178" s="58">
        <f>E88+E177</f>
        <v>130.23849999999999</v>
      </c>
      <c r="F178" s="58">
        <f>F88+F177</f>
        <v>130.23849999999999</v>
      </c>
    </row>
    <row r="179" spans="1:6" ht="17">
      <c r="A179" s="59"/>
      <c r="B179" s="59" t="s">
        <v>12</v>
      </c>
      <c r="C179" s="60"/>
      <c r="D179" s="58">
        <f>D178/D7*100</f>
        <v>1.9035150540777548</v>
      </c>
      <c r="E179" s="58">
        <f>E178/E7*100</f>
        <v>1.9035150540777548</v>
      </c>
      <c r="F179" s="58">
        <f>F178/F7*100</f>
        <v>1.9035150540777548</v>
      </c>
    </row>
    <row r="180" spans="1:6" ht="17">
      <c r="A180" s="59"/>
      <c r="B180" s="59" t="s">
        <v>13</v>
      </c>
      <c r="C180" s="57"/>
      <c r="D180" s="58">
        <f>D178*D22</f>
        <v>3815.9880499999999</v>
      </c>
      <c r="E180" s="58">
        <f>E178*E22</f>
        <v>3815.9880499999999</v>
      </c>
      <c r="F180" s="58">
        <f>F178*F22</f>
        <v>3815.9880499999999</v>
      </c>
    </row>
    <row r="181" spans="1:6" ht="17">
      <c r="A181" s="59"/>
      <c r="B181" s="59" t="s">
        <v>22</v>
      </c>
      <c r="C181" s="57"/>
      <c r="D181" s="58">
        <f>D180/D23</f>
        <v>763.19760999999994</v>
      </c>
      <c r="E181" s="58">
        <f>E180/E23</f>
        <v>763.19760999999994</v>
      </c>
      <c r="F181" s="58">
        <f>F180/F23</f>
        <v>763.19760999999994</v>
      </c>
    </row>
    <row r="182" spans="1:6" ht="36" customHeight="1">
      <c r="A182" s="59"/>
      <c r="B182" s="59" t="s">
        <v>25</v>
      </c>
      <c r="C182" s="60"/>
      <c r="D182" s="58">
        <f>D179-D10</f>
        <v>-0.29648494592224539</v>
      </c>
      <c r="E182" s="58">
        <f>E179-E10</f>
        <v>0.10351505407775474</v>
      </c>
      <c r="F182" s="58">
        <f>F179-F10</f>
        <v>-9.6484945922245213E-2</v>
      </c>
    </row>
    <row r="183" spans="1:6" ht="36" customHeight="1">
      <c r="A183" s="59"/>
      <c r="B183" s="59"/>
      <c r="C183" s="60"/>
      <c r="D183" s="58"/>
      <c r="E183" s="58"/>
      <c r="F183" s="58"/>
    </row>
    <row r="184" spans="1:6" ht="17">
      <c r="A184" s="59"/>
      <c r="B184" s="4" t="s">
        <v>276</v>
      </c>
      <c r="C184" s="57"/>
      <c r="D184" s="58">
        <f>D82*(D32/100)</f>
        <v>71.477000000000004</v>
      </c>
      <c r="E184" s="58">
        <f>E82*(E32/100)</f>
        <v>71.477000000000004</v>
      </c>
      <c r="F184" s="58">
        <f>F82*(F32/100)</f>
        <v>71.477000000000004</v>
      </c>
    </row>
    <row r="185" spans="1:6" ht="17">
      <c r="A185" s="59"/>
      <c r="B185" s="59" t="s">
        <v>11</v>
      </c>
      <c r="C185" s="57"/>
      <c r="D185" s="58">
        <f>D88+D184</f>
        <v>165.977</v>
      </c>
      <c r="E185" s="58">
        <f>E88+E184</f>
        <v>165.977</v>
      </c>
      <c r="F185" s="58">
        <f>F88+F184</f>
        <v>165.977</v>
      </c>
    </row>
    <row r="186" spans="1:6" ht="17">
      <c r="A186" s="59"/>
      <c r="B186" s="59" t="s">
        <v>12</v>
      </c>
      <c r="C186" s="60"/>
      <c r="D186" s="58">
        <f>D185/D7*100</f>
        <v>2.4258550131540488</v>
      </c>
      <c r="E186" s="58">
        <f>E185/E7*100</f>
        <v>2.4258550131540488</v>
      </c>
      <c r="F186" s="58">
        <f>F185/F7*100</f>
        <v>2.4258550131540488</v>
      </c>
    </row>
    <row r="187" spans="1:6" ht="17">
      <c r="A187" s="59"/>
      <c r="B187" s="59" t="s">
        <v>13</v>
      </c>
      <c r="C187" s="57"/>
      <c r="D187" s="58">
        <f>D185*D22</f>
        <v>4863.1261000000004</v>
      </c>
      <c r="E187" s="58">
        <f>E185*E22</f>
        <v>4863.1261000000004</v>
      </c>
      <c r="F187" s="58">
        <f>F185*F22</f>
        <v>4863.1261000000004</v>
      </c>
    </row>
    <row r="188" spans="1:6" ht="17">
      <c r="A188" s="59"/>
      <c r="B188" s="59" t="s">
        <v>22</v>
      </c>
      <c r="C188" s="57"/>
      <c r="D188" s="58">
        <f>D187/D23</f>
        <v>972.62522000000013</v>
      </c>
      <c r="E188" s="58">
        <f>E187/E23</f>
        <v>972.62522000000013</v>
      </c>
      <c r="F188" s="58">
        <f>F187/F23</f>
        <v>972.62522000000013</v>
      </c>
    </row>
    <row r="189" spans="1:6" ht="17">
      <c r="A189" s="59"/>
      <c r="B189" s="59" t="s">
        <v>25</v>
      </c>
      <c r="C189" s="60"/>
      <c r="D189" s="58">
        <f>D186-D10</f>
        <v>0.22585501315404866</v>
      </c>
      <c r="E189" s="58">
        <f>E186-E10</f>
        <v>0.62585501315404879</v>
      </c>
      <c r="F189" s="58">
        <f>F186-F10</f>
        <v>0.42585501315404883</v>
      </c>
    </row>
    <row r="190" spans="1:6">
      <c r="A190" s="59"/>
      <c r="B190" s="59"/>
      <c r="C190" s="60"/>
      <c r="D190" s="58"/>
      <c r="E190" s="58"/>
      <c r="F190" s="58"/>
    </row>
    <row r="191" spans="1:6" ht="34">
      <c r="A191" s="59"/>
      <c r="B191" s="4" t="s">
        <v>332</v>
      </c>
      <c r="C191" s="60"/>
      <c r="D191" s="58">
        <f>D82*(D35/100)</f>
        <v>4.5030510000000001</v>
      </c>
      <c r="E191" s="58">
        <f>E82*(E35/100)</f>
        <v>4.5030510000000001</v>
      </c>
      <c r="F191" s="58">
        <f>F82*(F35/100)</f>
        <v>4.5030510000000001</v>
      </c>
    </row>
    <row r="192" spans="1:6" ht="17">
      <c r="A192" s="59"/>
      <c r="B192" s="59" t="s">
        <v>11</v>
      </c>
      <c r="C192" s="60"/>
      <c r="D192" s="58">
        <f>D88+D191</f>
        <v>99.003050999999999</v>
      </c>
      <c r="E192" s="58">
        <f>E88+E191</f>
        <v>99.003050999999999</v>
      </c>
      <c r="F192" s="58">
        <f>F88+F191</f>
        <v>99.003050999999999</v>
      </c>
    </row>
    <row r="193" spans="1:6" ht="17">
      <c r="A193" s="59"/>
      <c r="B193" s="59" t="s">
        <v>12</v>
      </c>
      <c r="C193" s="60"/>
      <c r="D193" s="99">
        <f>D192/D7*100</f>
        <v>1.4469899298450746</v>
      </c>
      <c r="E193" s="99">
        <f>E192/E7*100</f>
        <v>1.4469899298450746</v>
      </c>
      <c r="F193" s="99">
        <f>F192/F7*100</f>
        <v>1.4469899298450746</v>
      </c>
    </row>
    <row r="194" spans="1:6" ht="17">
      <c r="A194" s="59"/>
      <c r="B194" s="59" t="s">
        <v>13</v>
      </c>
      <c r="C194" s="60"/>
      <c r="D194" s="58">
        <f>D191*D22</f>
        <v>131.9393943</v>
      </c>
      <c r="E194" s="58">
        <f>E191*E22</f>
        <v>131.9393943</v>
      </c>
      <c r="F194" s="58">
        <f>F191*F22</f>
        <v>131.9393943</v>
      </c>
    </row>
    <row r="195" spans="1:6" ht="17">
      <c r="A195" s="59"/>
      <c r="B195" s="59" t="s">
        <v>22</v>
      </c>
      <c r="C195" s="60"/>
      <c r="D195" s="58">
        <f>D194/D23</f>
        <v>26.387878860000001</v>
      </c>
      <c r="E195" s="58">
        <f>E194/E23</f>
        <v>26.387878860000001</v>
      </c>
      <c r="F195" s="58">
        <f>F194/F23</f>
        <v>26.387878860000001</v>
      </c>
    </row>
    <row r="196" spans="1:6" ht="17">
      <c r="A196" s="59"/>
      <c r="B196" s="59" t="s">
        <v>25</v>
      </c>
      <c r="C196" s="60"/>
      <c r="D196" s="58">
        <f>D193-D10</f>
        <v>-0.7530100701549256</v>
      </c>
      <c r="E196" s="58">
        <f>E193-E10</f>
        <v>-0.35301007015492547</v>
      </c>
      <c r="F196" s="58">
        <f>F193-F10</f>
        <v>-0.55301007015492543</v>
      </c>
    </row>
    <row r="197" spans="1:6">
      <c r="B197" s="1"/>
      <c r="C197" s="61"/>
    </row>
    <row r="198" spans="1:6" ht="17">
      <c r="A198" s="44">
        <v>3</v>
      </c>
      <c r="B198" s="10" t="s">
        <v>278</v>
      </c>
      <c r="C198" s="62"/>
      <c r="D198" s="63"/>
      <c r="E198" s="63"/>
      <c r="F198" s="63"/>
    </row>
    <row r="199" spans="1:6" ht="17">
      <c r="A199" s="44"/>
      <c r="B199" s="25" t="s">
        <v>50</v>
      </c>
      <c r="C199" s="94"/>
      <c r="D199" s="63"/>
      <c r="E199" s="63"/>
      <c r="F199" s="63"/>
    </row>
    <row r="200" spans="1:6" ht="17">
      <c r="A200" s="70"/>
      <c r="B200" s="82" t="s">
        <v>279</v>
      </c>
      <c r="C200" s="70"/>
      <c r="D200" s="94">
        <f>D67</f>
        <v>124.85</v>
      </c>
      <c r="E200" s="94">
        <f>E67</f>
        <v>124.85</v>
      </c>
      <c r="F200" s="94">
        <f>F67</f>
        <v>124.85</v>
      </c>
    </row>
    <row r="201" spans="1:6" ht="34">
      <c r="A201" s="70"/>
      <c r="B201" s="82" t="s">
        <v>280</v>
      </c>
      <c r="C201" s="70"/>
      <c r="D201" s="94">
        <f>D200/D22</f>
        <v>4.261092150170648</v>
      </c>
      <c r="E201" s="94">
        <f>E200/E22</f>
        <v>4.261092150170648</v>
      </c>
      <c r="F201" s="94">
        <f>F200/F22</f>
        <v>4.261092150170648</v>
      </c>
    </row>
    <row r="202" spans="1:6" ht="17">
      <c r="A202" s="70"/>
      <c r="B202" s="82" t="s">
        <v>49</v>
      </c>
      <c r="C202" s="70"/>
      <c r="D202" s="94">
        <f>D164+D200</f>
        <v>3041.3719999999998</v>
      </c>
      <c r="E202" s="94">
        <f>E164+E200</f>
        <v>3041.3719999999998</v>
      </c>
      <c r="F202" s="94">
        <f>F164+F200</f>
        <v>3041.3719999999998</v>
      </c>
    </row>
    <row r="203" spans="1:6" ht="17">
      <c r="A203" s="70"/>
      <c r="B203" s="82" t="s">
        <v>19</v>
      </c>
      <c r="C203" s="70"/>
      <c r="D203" s="94">
        <f>D202/D23</f>
        <v>608.27440000000001</v>
      </c>
      <c r="E203" s="94">
        <f>E202/E23</f>
        <v>608.27440000000001</v>
      </c>
      <c r="F203" s="94">
        <f>F202/F23</f>
        <v>608.27440000000001</v>
      </c>
    </row>
    <row r="204" spans="1:6" ht="17">
      <c r="A204" s="70"/>
      <c r="B204" s="82" t="s">
        <v>47</v>
      </c>
      <c r="C204" s="70"/>
      <c r="D204" s="94">
        <f>D202/D22</f>
        <v>103.80109215017065</v>
      </c>
      <c r="E204" s="94">
        <f>E202/E22</f>
        <v>103.80109215017065</v>
      </c>
      <c r="F204" s="94">
        <f>F202/F22</f>
        <v>103.80109215017065</v>
      </c>
    </row>
    <row r="205" spans="1:6" ht="22" customHeight="1">
      <c r="A205" s="70"/>
      <c r="B205" s="82" t="s">
        <v>12</v>
      </c>
      <c r="C205" s="94"/>
      <c r="D205" s="63">
        <f>D204/D7*100</f>
        <v>1.5171162255213482</v>
      </c>
      <c r="E205" s="63">
        <f>E204/E7*100</f>
        <v>1.5171162255213482</v>
      </c>
      <c r="F205" s="63">
        <f>F204/F7*100</f>
        <v>1.5171162255213482</v>
      </c>
    </row>
    <row r="206" spans="1:6" ht="36" customHeight="1">
      <c r="A206" s="70"/>
      <c r="B206" s="82" t="s">
        <v>48</v>
      </c>
      <c r="C206" s="94"/>
      <c r="D206" s="63">
        <f>D205-D10</f>
        <v>-0.68288377447865201</v>
      </c>
      <c r="E206" s="63">
        <f>E205-E10</f>
        <v>-0.28288377447865187</v>
      </c>
      <c r="F206" s="63">
        <f>F205-F10</f>
        <v>-0.48288377447865183</v>
      </c>
    </row>
    <row r="207" spans="1:6">
      <c r="A207" s="70"/>
      <c r="B207" s="70"/>
      <c r="C207" s="94"/>
      <c r="D207" s="63"/>
      <c r="E207" s="63"/>
      <c r="F207" s="63"/>
    </row>
    <row r="208" spans="1:6" ht="32" customHeight="1">
      <c r="A208" s="70"/>
      <c r="B208" s="25" t="s">
        <v>51</v>
      </c>
      <c r="C208" s="94"/>
      <c r="D208" s="63"/>
      <c r="E208" s="63"/>
      <c r="F208" s="63"/>
    </row>
    <row r="209" spans="1:6" ht="17">
      <c r="A209" s="70"/>
      <c r="B209" s="82" t="s">
        <v>279</v>
      </c>
      <c r="C209" s="94"/>
      <c r="D209" s="63">
        <f>D67*D68</f>
        <v>249.7</v>
      </c>
      <c r="E209" s="63">
        <f>E67*E68</f>
        <v>249.7</v>
      </c>
      <c r="F209" s="63">
        <f>F67*F68</f>
        <v>249.7</v>
      </c>
    </row>
    <row r="210" spans="1:6" ht="34">
      <c r="A210" s="70"/>
      <c r="B210" s="82" t="s">
        <v>280</v>
      </c>
      <c r="C210" s="95"/>
      <c r="D210" s="63">
        <f>D209/D22</f>
        <v>8.522184300341296</v>
      </c>
      <c r="E210" s="63">
        <f>E209/E22</f>
        <v>8.522184300341296</v>
      </c>
      <c r="F210" s="63">
        <f>F209/F22</f>
        <v>8.522184300341296</v>
      </c>
    </row>
    <row r="211" spans="1:6" ht="17">
      <c r="A211" s="70"/>
      <c r="B211" s="82" t="s">
        <v>49</v>
      </c>
      <c r="C211" s="62"/>
      <c r="D211" s="63">
        <f>D209+D164</f>
        <v>3166.2219999999998</v>
      </c>
      <c r="E211" s="63">
        <f>E209+E164</f>
        <v>3166.2219999999998</v>
      </c>
      <c r="F211" s="63">
        <f>F209+F164</f>
        <v>3166.2219999999998</v>
      </c>
    </row>
    <row r="212" spans="1:6" ht="17">
      <c r="A212" s="70"/>
      <c r="B212" s="82" t="s">
        <v>19</v>
      </c>
      <c r="C212" s="62"/>
      <c r="D212" s="63">
        <f>D211/D23</f>
        <v>633.24439999999993</v>
      </c>
      <c r="E212" s="63">
        <f>E211/E23</f>
        <v>633.24439999999993</v>
      </c>
      <c r="F212" s="63">
        <f>F211/F23</f>
        <v>633.24439999999993</v>
      </c>
    </row>
    <row r="213" spans="1:6" ht="17">
      <c r="A213" s="70"/>
      <c r="B213" s="82" t="s">
        <v>47</v>
      </c>
      <c r="C213" s="62"/>
      <c r="D213" s="63">
        <f>D211/D22</f>
        <v>108.06218430034129</v>
      </c>
      <c r="E213" s="63">
        <f>E211/E22</f>
        <v>108.06218430034129</v>
      </c>
      <c r="F213" s="63">
        <f>F211/F22</f>
        <v>108.06218430034129</v>
      </c>
    </row>
    <row r="214" spans="1:6" ht="17">
      <c r="A214" s="70"/>
      <c r="B214" s="82" t="s">
        <v>12</v>
      </c>
      <c r="C214" s="62"/>
      <c r="D214" s="63">
        <f>D213/D7*100</f>
        <v>1.5793946843078235</v>
      </c>
      <c r="E214" s="63">
        <f>E213/E7*100</f>
        <v>1.5793946843078235</v>
      </c>
      <c r="F214" s="63">
        <f>F213/F7*100</f>
        <v>1.5793946843078235</v>
      </c>
    </row>
    <row r="215" spans="1:6" ht="17">
      <c r="A215" s="70"/>
      <c r="B215" s="82" t="s">
        <v>48</v>
      </c>
      <c r="C215" s="62"/>
      <c r="D215" s="63">
        <f>D214-D10</f>
        <v>-0.6206053156921767</v>
      </c>
      <c r="E215" s="63">
        <f>E214-E10</f>
        <v>-0.22060531569217656</v>
      </c>
      <c r="F215" s="63">
        <f>F214-F10</f>
        <v>-0.42060531569217652</v>
      </c>
    </row>
    <row r="216" spans="1:6">
      <c r="B216" s="1"/>
      <c r="C216" s="61"/>
    </row>
    <row r="217" spans="1:6" ht="17">
      <c r="A217" s="44">
        <v>4</v>
      </c>
      <c r="B217" s="14" t="s">
        <v>333</v>
      </c>
      <c r="C217" s="65"/>
      <c r="D217" s="66"/>
      <c r="E217" s="66"/>
      <c r="F217" s="66"/>
    </row>
    <row r="218" spans="1:6" ht="100" customHeight="1">
      <c r="A218" s="44"/>
      <c r="B218" s="15" t="s">
        <v>282</v>
      </c>
      <c r="C218" s="65"/>
      <c r="D218" s="66"/>
      <c r="E218" s="66"/>
      <c r="F218" s="66"/>
    </row>
    <row r="219" spans="1:6" ht="17">
      <c r="A219" s="76"/>
      <c r="B219" s="96" t="s">
        <v>279</v>
      </c>
      <c r="C219" s="65"/>
      <c r="D219" s="66">
        <f>D67</f>
        <v>124.85</v>
      </c>
      <c r="E219" s="66">
        <f>E67</f>
        <v>124.85</v>
      </c>
      <c r="F219" s="66">
        <f>F67</f>
        <v>124.85</v>
      </c>
    </row>
    <row r="220" spans="1:6" ht="34">
      <c r="A220" s="76"/>
      <c r="B220" s="96" t="s">
        <v>280</v>
      </c>
      <c r="C220" s="65"/>
      <c r="D220" s="66">
        <f>D219/D22</f>
        <v>4.261092150170648</v>
      </c>
      <c r="E220" s="66">
        <f>E219/E22</f>
        <v>4.261092150170648</v>
      </c>
      <c r="F220" s="66">
        <f>F219/F22</f>
        <v>4.261092150170648</v>
      </c>
    </row>
    <row r="221" spans="1:6" ht="17">
      <c r="A221" s="76"/>
      <c r="B221" s="96" t="s">
        <v>49</v>
      </c>
      <c r="C221" s="65"/>
      <c r="D221" s="66">
        <f>D164-D219</f>
        <v>2791.672</v>
      </c>
      <c r="E221" s="66">
        <f>E164-E219</f>
        <v>2791.672</v>
      </c>
      <c r="F221" s="66">
        <f>F164-F219</f>
        <v>2791.672</v>
      </c>
    </row>
    <row r="222" spans="1:6" ht="17">
      <c r="A222" s="76"/>
      <c r="B222" s="96" t="s">
        <v>19</v>
      </c>
      <c r="C222" s="65"/>
      <c r="D222" s="66">
        <f>D221/D23</f>
        <v>558.33439999999996</v>
      </c>
      <c r="E222" s="66">
        <f>E221/E23</f>
        <v>558.33439999999996</v>
      </c>
      <c r="F222" s="66">
        <f>F221/F23</f>
        <v>558.33439999999996</v>
      </c>
    </row>
    <row r="223" spans="1:6" ht="17">
      <c r="A223" s="76"/>
      <c r="B223" s="96" t="s">
        <v>47</v>
      </c>
      <c r="C223" s="65"/>
      <c r="D223" s="66">
        <f>D221/D22</f>
        <v>95.278907849829352</v>
      </c>
      <c r="E223" s="66">
        <f>E221/E22</f>
        <v>95.278907849829352</v>
      </c>
      <c r="F223" s="66">
        <f>F221/F22</f>
        <v>95.278907849829352</v>
      </c>
    </row>
    <row r="224" spans="1:6" ht="17">
      <c r="A224" s="76"/>
      <c r="B224" s="96" t="s">
        <v>12</v>
      </c>
      <c r="C224" s="65"/>
      <c r="D224" s="66">
        <f>D223/D7*100</f>
        <v>1.3925593079483976</v>
      </c>
      <c r="E224" s="66">
        <f>E223/E7*100</f>
        <v>1.3925593079483976</v>
      </c>
      <c r="F224" s="66">
        <f>F223/F7*100</f>
        <v>1.3925593079483976</v>
      </c>
    </row>
    <row r="225" spans="1:6" ht="17">
      <c r="A225" s="76"/>
      <c r="B225" s="96" t="s">
        <v>48</v>
      </c>
      <c r="C225" s="65"/>
      <c r="D225" s="66">
        <f>D224-D10</f>
        <v>-0.80744069205160263</v>
      </c>
      <c r="E225" s="66">
        <f>E224-E10</f>
        <v>-0.40744069205160249</v>
      </c>
      <c r="F225" s="66">
        <f>F224-F10</f>
        <v>-0.60744069205160245</v>
      </c>
    </row>
    <row r="226" spans="1:6">
      <c r="A226" s="76"/>
      <c r="B226" s="96"/>
      <c r="C226" s="65"/>
      <c r="D226" s="66"/>
      <c r="E226" s="66"/>
      <c r="F226" s="66"/>
    </row>
    <row r="227" spans="1:6" ht="68">
      <c r="A227" s="76"/>
      <c r="B227" s="15" t="s">
        <v>334</v>
      </c>
      <c r="C227" s="66"/>
      <c r="D227" s="66"/>
      <c r="E227" s="66"/>
      <c r="F227" s="66"/>
    </row>
    <row r="228" spans="1:6" ht="17">
      <c r="A228" s="76"/>
      <c r="B228" s="96" t="s">
        <v>279</v>
      </c>
      <c r="C228" s="66"/>
      <c r="D228" s="66">
        <f>D67/D69</f>
        <v>62.424999999999997</v>
      </c>
      <c r="E228" s="66">
        <f>E67/E69</f>
        <v>62.424999999999997</v>
      </c>
      <c r="F228" s="66">
        <f>F67/F69</f>
        <v>62.424999999999997</v>
      </c>
    </row>
    <row r="229" spans="1:6" ht="34">
      <c r="A229" s="76"/>
      <c r="B229" s="96" t="s">
        <v>280</v>
      </c>
      <c r="C229" s="66"/>
      <c r="D229" s="66">
        <f>D228/D22</f>
        <v>2.130546075085324</v>
      </c>
      <c r="E229" s="66">
        <f>E228/E22</f>
        <v>2.130546075085324</v>
      </c>
      <c r="F229" s="66">
        <f>F228/F22</f>
        <v>2.130546075085324</v>
      </c>
    </row>
    <row r="230" spans="1:6" ht="17">
      <c r="A230" s="76"/>
      <c r="B230" s="96" t="s">
        <v>49</v>
      </c>
      <c r="C230" s="66"/>
      <c r="D230" s="66">
        <f>D164-D228</f>
        <v>2854.0969999999998</v>
      </c>
      <c r="E230" s="66">
        <f t="shared" ref="E230:F230" si="12">E164-E228</f>
        <v>2854.0969999999998</v>
      </c>
      <c r="F230" s="66">
        <f t="shared" si="12"/>
        <v>2854.0969999999998</v>
      </c>
    </row>
    <row r="231" spans="1:6" ht="17">
      <c r="A231" s="76"/>
      <c r="B231" s="96" t="s">
        <v>19</v>
      </c>
      <c r="C231" s="66"/>
      <c r="D231" s="66">
        <f>D230/D23</f>
        <v>570.81939999999997</v>
      </c>
      <c r="E231" s="66">
        <f>E230/E23</f>
        <v>570.81939999999997</v>
      </c>
      <c r="F231" s="66">
        <f>F230/F23</f>
        <v>570.81939999999997</v>
      </c>
    </row>
    <row r="232" spans="1:6" ht="17">
      <c r="A232" s="76"/>
      <c r="B232" s="96" t="s">
        <v>47</v>
      </c>
      <c r="C232" s="66"/>
      <c r="D232" s="66">
        <f>D230/D22</f>
        <v>97.409453924914672</v>
      </c>
      <c r="E232" s="66">
        <f>E230/E22</f>
        <v>97.409453924914672</v>
      </c>
      <c r="F232" s="66">
        <f>F230/F22</f>
        <v>97.409453924914672</v>
      </c>
    </row>
    <row r="233" spans="1:6" ht="17">
      <c r="A233" s="76"/>
      <c r="B233" s="96" t="s">
        <v>12</v>
      </c>
      <c r="C233" s="66"/>
      <c r="D233" s="66">
        <f>D232/D7*100</f>
        <v>1.4236985373416351</v>
      </c>
      <c r="E233" s="66">
        <f>E232/E7*100</f>
        <v>1.4236985373416351</v>
      </c>
      <c r="F233" s="66">
        <f>F232/F7*100</f>
        <v>1.4236985373416351</v>
      </c>
    </row>
    <row r="234" spans="1:6" ht="17">
      <c r="A234" s="76"/>
      <c r="B234" s="96" t="s">
        <v>48</v>
      </c>
      <c r="C234" s="66"/>
      <c r="D234" s="66">
        <f>D233-D10</f>
        <v>-0.77630146265836508</v>
      </c>
      <c r="E234" s="66">
        <f>E233-E10</f>
        <v>-0.37630146265836495</v>
      </c>
      <c r="F234" s="66">
        <f>F233-F10</f>
        <v>-0.5763014626583649</v>
      </c>
    </row>
    <row r="235" spans="1:6">
      <c r="B235" s="64"/>
      <c r="C235" s="61"/>
    </row>
    <row r="236" spans="1:6" ht="34">
      <c r="A236" s="44">
        <v>5</v>
      </c>
      <c r="B236" s="3" t="s">
        <v>104</v>
      </c>
      <c r="C236" s="60"/>
      <c r="D236" s="58"/>
      <c r="E236" s="58"/>
      <c r="F236" s="58"/>
    </row>
    <row r="237" spans="1:6" ht="34">
      <c r="A237" s="44"/>
      <c r="B237" s="4" t="s">
        <v>274</v>
      </c>
      <c r="C237" s="60"/>
      <c r="D237" s="59"/>
      <c r="E237" s="58"/>
      <c r="F237" s="58"/>
    </row>
    <row r="238" spans="1:6" ht="17">
      <c r="A238" s="44"/>
      <c r="B238" s="59" t="s">
        <v>124</v>
      </c>
      <c r="C238" s="60"/>
      <c r="D238" s="58">
        <f>D170</f>
        <v>94.5</v>
      </c>
      <c r="E238" s="58">
        <f>E170</f>
        <v>94.5</v>
      </c>
      <c r="F238" s="58">
        <f>F170</f>
        <v>94.5</v>
      </c>
    </row>
    <row r="239" spans="1:6" ht="34">
      <c r="A239" s="59"/>
      <c r="B239" s="59" t="s">
        <v>203</v>
      </c>
      <c r="C239" s="60"/>
      <c r="D239" s="58">
        <f>D172</f>
        <v>2768.85</v>
      </c>
      <c r="E239" s="58">
        <f>E172</f>
        <v>2768.85</v>
      </c>
      <c r="F239" s="58">
        <f>F172</f>
        <v>2768.85</v>
      </c>
    </row>
    <row r="240" spans="1:6" ht="17">
      <c r="A240" s="59"/>
      <c r="B240" s="59" t="s">
        <v>119</v>
      </c>
      <c r="C240" s="60"/>
      <c r="D240" s="58">
        <f>D171</f>
        <v>1.3811750950014614</v>
      </c>
      <c r="E240" s="58">
        <f>E171</f>
        <v>1.3811750950014614</v>
      </c>
      <c r="F240" s="58">
        <f>F171</f>
        <v>1.3811750950014614</v>
      </c>
    </row>
    <row r="241" spans="1:6" ht="17">
      <c r="A241" s="59"/>
      <c r="B241" s="59" t="s">
        <v>61</v>
      </c>
      <c r="C241" s="60"/>
      <c r="D241" s="58">
        <f>D240-D10</f>
        <v>-0.81882490499853877</v>
      </c>
      <c r="E241" s="58">
        <f>E240-E10</f>
        <v>-0.41882490499853864</v>
      </c>
      <c r="F241" s="58">
        <f>F240-F10</f>
        <v>-0.61882490499853859</v>
      </c>
    </row>
    <row r="242" spans="1:6" ht="34">
      <c r="A242" s="59"/>
      <c r="B242" s="59" t="s">
        <v>63</v>
      </c>
      <c r="C242" s="60"/>
      <c r="D242" s="58">
        <f>D10-D240</f>
        <v>0.81882490499853877</v>
      </c>
      <c r="E242" s="58">
        <f>E10-E240</f>
        <v>0.41882490499853864</v>
      </c>
      <c r="F242" s="58">
        <f>F10-F240</f>
        <v>0.61882490499853859</v>
      </c>
    </row>
    <row r="243" spans="1:6" ht="34">
      <c r="A243" s="59"/>
      <c r="B243" s="59" t="s">
        <v>62</v>
      </c>
      <c r="C243" s="60"/>
      <c r="D243" s="58">
        <f>D242*D238/D240</f>
        <v>56.024000000000029</v>
      </c>
      <c r="E243" s="58">
        <f t="shared" ref="E243:F243" si="13">E242*E238/E240</f>
        <v>28.656000000000017</v>
      </c>
      <c r="F243" s="58">
        <f t="shared" si="13"/>
        <v>42.340000000000018</v>
      </c>
    </row>
    <row r="244" spans="1:6" ht="34">
      <c r="A244" s="59"/>
      <c r="B244" s="59" t="s">
        <v>204</v>
      </c>
      <c r="C244" s="60"/>
      <c r="D244" s="58">
        <f>D243*D22</f>
        <v>1641.5032000000008</v>
      </c>
      <c r="E244" s="58">
        <f>E243*E22</f>
        <v>839.62080000000049</v>
      </c>
      <c r="F244" s="58">
        <f>F243*F22</f>
        <v>1240.5620000000006</v>
      </c>
    </row>
    <row r="245" spans="1:6" ht="34">
      <c r="A245" s="59"/>
      <c r="B245" s="59" t="s">
        <v>198</v>
      </c>
      <c r="C245" s="60"/>
      <c r="D245" s="58">
        <f>D244/D25</f>
        <v>16.580840404040412</v>
      </c>
      <c r="E245" s="58">
        <f>E244/E25</f>
        <v>8.481018181818186</v>
      </c>
      <c r="F245" s="58">
        <f>F244/F25</f>
        <v>12.530929292929299</v>
      </c>
    </row>
    <row r="246" spans="1:6" ht="17">
      <c r="A246" s="59"/>
      <c r="B246" s="59" t="s">
        <v>105</v>
      </c>
      <c r="C246" s="60"/>
      <c r="D246" s="58">
        <f>D245/D7*100</f>
        <v>0.24233908804502211</v>
      </c>
      <c r="E246" s="58">
        <f>E245/E7*100</f>
        <v>0.12395524966118367</v>
      </c>
      <c r="F246" s="58">
        <f>F245/F7*100</f>
        <v>0.18314716885310287</v>
      </c>
    </row>
    <row r="247" spans="1:6" ht="34">
      <c r="A247" s="59"/>
      <c r="B247" s="59" t="s">
        <v>132</v>
      </c>
      <c r="C247" s="60"/>
      <c r="D247" s="58">
        <f>D269-D246</f>
        <v>0.31969753070016127</v>
      </c>
      <c r="E247" s="58">
        <f>E269-E246</f>
        <v>0.43808136908399975</v>
      </c>
      <c r="F247" s="58">
        <f>F269-F246</f>
        <v>0.37888944989208051</v>
      </c>
    </row>
    <row r="248" spans="1:6" ht="17">
      <c r="A248" s="59"/>
      <c r="B248" s="59" t="s">
        <v>64</v>
      </c>
      <c r="C248" s="60"/>
      <c r="D248" s="58">
        <f>D247-D18</f>
        <v>1.449589547806418E-2</v>
      </c>
      <c r="E248" s="58">
        <f>E247-E18</f>
        <v>0.19392006090632211</v>
      </c>
      <c r="F248" s="58">
        <f>F247-F18</f>
        <v>4.6716507371286464E-2</v>
      </c>
    </row>
    <row r="249" spans="1:6" ht="34">
      <c r="A249" s="59"/>
      <c r="B249" s="59" t="s">
        <v>65</v>
      </c>
      <c r="C249" s="60"/>
      <c r="D249" s="58">
        <f>D248-D246</f>
        <v>-0.22784319256695792</v>
      </c>
      <c r="E249" s="58">
        <f t="shared" ref="E249:F249" si="14">E248-E246</f>
        <v>6.9964811245138439E-2</v>
      </c>
      <c r="F249" s="58">
        <f t="shared" si="14"/>
        <v>-0.1364306614818164</v>
      </c>
    </row>
    <row r="250" spans="1:6">
      <c r="A250" s="59"/>
      <c r="B250" s="59"/>
      <c r="C250" s="60"/>
      <c r="D250" s="58"/>
      <c r="E250" s="58"/>
      <c r="F250" s="58"/>
    </row>
    <row r="251" spans="1:6" ht="34">
      <c r="A251" s="59"/>
      <c r="B251" s="4" t="s">
        <v>335</v>
      </c>
      <c r="C251" s="60"/>
      <c r="D251" s="58"/>
      <c r="E251" s="58"/>
      <c r="F251" s="58"/>
    </row>
    <row r="252" spans="1:6" ht="17">
      <c r="A252" s="59"/>
      <c r="B252" s="59" t="s">
        <v>124</v>
      </c>
      <c r="C252" s="60"/>
      <c r="D252" s="58">
        <f>D178</f>
        <v>130.23849999999999</v>
      </c>
      <c r="E252" s="58">
        <f>E178</f>
        <v>130.23849999999999</v>
      </c>
      <c r="F252" s="58">
        <f>F178</f>
        <v>130.23849999999999</v>
      </c>
    </row>
    <row r="253" spans="1:6" ht="34">
      <c r="A253" s="59"/>
      <c r="B253" s="59" t="s">
        <v>203</v>
      </c>
      <c r="C253" s="60"/>
      <c r="D253" s="58">
        <f>D172</f>
        <v>2768.85</v>
      </c>
      <c r="E253" s="58">
        <f>E172</f>
        <v>2768.85</v>
      </c>
      <c r="F253" s="58">
        <f>F172</f>
        <v>2768.85</v>
      </c>
    </row>
    <row r="254" spans="1:6" ht="17">
      <c r="A254" s="59"/>
      <c r="B254" s="59" t="s">
        <v>119</v>
      </c>
      <c r="C254" s="60"/>
      <c r="D254" s="58">
        <f>D179</f>
        <v>1.9035150540777548</v>
      </c>
      <c r="E254" s="58">
        <f>E179</f>
        <v>1.9035150540777548</v>
      </c>
      <c r="F254" s="58">
        <f>F179</f>
        <v>1.9035150540777548</v>
      </c>
    </row>
    <row r="255" spans="1:6" ht="17">
      <c r="A255" s="59"/>
      <c r="B255" s="59" t="s">
        <v>61</v>
      </c>
      <c r="C255" s="60"/>
      <c r="D255" s="58">
        <f>D254-D10</f>
        <v>-0.29648494592224539</v>
      </c>
      <c r="E255" s="58">
        <f>E254-E10</f>
        <v>0.10351505407775474</v>
      </c>
      <c r="F255" s="58">
        <f>F254-F10</f>
        <v>-9.6484945922245213E-2</v>
      </c>
    </row>
    <row r="256" spans="1:6" ht="34">
      <c r="A256" s="59"/>
      <c r="B256" s="59" t="s">
        <v>63</v>
      </c>
      <c r="C256" s="60"/>
      <c r="D256" s="58">
        <f>D10-D254</f>
        <v>0.29648494592224539</v>
      </c>
      <c r="E256" s="58">
        <f>E10-E254</f>
        <v>-0.10351505407775474</v>
      </c>
      <c r="F256" s="58">
        <f>F10-F254</f>
        <v>9.6484945922245213E-2</v>
      </c>
    </row>
    <row r="257" spans="1:6" ht="34">
      <c r="A257" s="59"/>
      <c r="B257" s="59" t="s">
        <v>62</v>
      </c>
      <c r="C257" s="60"/>
      <c r="D257" s="58">
        <f>D256*D252/D254</f>
        <v>20.285500000000031</v>
      </c>
      <c r="E257" s="58">
        <f t="shared" ref="E257:F257" si="15">E256*E252/E254</f>
        <v>-7.08249999999998</v>
      </c>
      <c r="F257" s="58">
        <f t="shared" si="15"/>
        <v>6.6015000000000175</v>
      </c>
    </row>
    <row r="258" spans="1:6" ht="34">
      <c r="A258" s="59"/>
      <c r="B258" s="59" t="s">
        <v>204</v>
      </c>
      <c r="C258" s="60"/>
      <c r="D258" s="58">
        <f>D257*D22</f>
        <v>594.36515000000088</v>
      </c>
      <c r="E258" s="58">
        <f>E257*E22</f>
        <v>-207.51724999999942</v>
      </c>
      <c r="F258" s="58">
        <f>F257*F22</f>
        <v>193.4239500000005</v>
      </c>
    </row>
    <row r="259" spans="1:6" ht="34">
      <c r="A259" s="59"/>
      <c r="B259" s="59" t="s">
        <v>198</v>
      </c>
      <c r="C259" s="60"/>
      <c r="D259" s="58">
        <f>D258/D25</f>
        <v>6.0036883838383925</v>
      </c>
      <c r="E259" s="58">
        <f>E258/E25</f>
        <v>-2.0961338383838326</v>
      </c>
      <c r="F259" s="58">
        <f>F258/F25</f>
        <v>1.9537772727272777</v>
      </c>
    </row>
    <row r="260" spans="1:6" ht="17">
      <c r="A260" s="59"/>
      <c r="B260" s="59" t="s">
        <v>105</v>
      </c>
      <c r="C260" s="60"/>
      <c r="D260" s="58">
        <f>D259/D7*100</f>
        <v>8.7747564803250397E-2</v>
      </c>
      <c r="E260" s="58">
        <f>E259/E7*100</f>
        <v>-3.0636273580588021E-2</v>
      </c>
      <c r="F260" s="58">
        <f>F259/F7*100</f>
        <v>2.8555645611331157E-2</v>
      </c>
    </row>
    <row r="261" spans="1:6" ht="34">
      <c r="A261" s="59"/>
      <c r="B261" s="59" t="s">
        <v>132</v>
      </c>
      <c r="C261" s="60"/>
      <c r="D261" s="58">
        <f>D269-D260</f>
        <v>0.47428905394193299</v>
      </c>
      <c r="E261" s="58">
        <f>E269-E260</f>
        <v>0.59267289232577147</v>
      </c>
      <c r="F261" s="58">
        <f>F269-F260</f>
        <v>0.53348097313385223</v>
      </c>
    </row>
    <row r="262" spans="1:6" ht="17">
      <c r="A262" s="59"/>
      <c r="B262" s="59" t="s">
        <v>64</v>
      </c>
      <c r="C262" s="60"/>
      <c r="D262" s="58">
        <f>D261-D18</f>
        <v>0.1690874187198359</v>
      </c>
      <c r="E262" s="58">
        <f>E261-E18</f>
        <v>0.3485115841480938</v>
      </c>
      <c r="F262" s="58">
        <f>F261-F18</f>
        <v>0.20130803061305819</v>
      </c>
    </row>
    <row r="263" spans="1:6" ht="34">
      <c r="A263" s="59"/>
      <c r="B263" s="59" t="s">
        <v>65</v>
      </c>
      <c r="C263" s="60"/>
      <c r="D263" s="58">
        <f>D262-D260</f>
        <v>8.1339853916585506E-2</v>
      </c>
      <c r="E263" s="58">
        <f t="shared" ref="E263:F263" si="16">E262-E260</f>
        <v>0.37914785772868181</v>
      </c>
      <c r="F263" s="58">
        <f t="shared" si="16"/>
        <v>0.17275238500172702</v>
      </c>
    </row>
    <row r="264" spans="1:6">
      <c r="C264" s="61"/>
    </row>
    <row r="265" spans="1:6" ht="17">
      <c r="A265" s="44">
        <v>6</v>
      </c>
      <c r="B265" s="8" t="s">
        <v>283</v>
      </c>
      <c r="C265" s="67"/>
      <c r="D265" s="68"/>
      <c r="E265" s="68"/>
      <c r="F265" s="68"/>
    </row>
    <row r="266" spans="1:6" ht="34">
      <c r="A266" s="44"/>
      <c r="B266" s="9" t="s">
        <v>284</v>
      </c>
      <c r="C266" s="67"/>
      <c r="D266" s="68"/>
      <c r="E266" s="68"/>
      <c r="F266" s="68"/>
    </row>
    <row r="267" spans="1:6" ht="17">
      <c r="A267" s="69"/>
      <c r="B267" s="69" t="s">
        <v>35</v>
      </c>
      <c r="C267" s="67"/>
      <c r="D267" s="68">
        <f>D134</f>
        <v>3807</v>
      </c>
      <c r="E267" s="68">
        <f>D134</f>
        <v>3807</v>
      </c>
      <c r="F267" s="68">
        <f>D134</f>
        <v>3807</v>
      </c>
    </row>
    <row r="268" spans="1:6" ht="17">
      <c r="A268" s="69"/>
      <c r="B268" s="69" t="s">
        <v>103</v>
      </c>
      <c r="C268" s="67"/>
      <c r="D268" s="68">
        <f>D135</f>
        <v>38.454545454545453</v>
      </c>
      <c r="E268" s="68">
        <f>D135</f>
        <v>38.454545454545453</v>
      </c>
      <c r="F268" s="68">
        <f>D135</f>
        <v>38.454545454545453</v>
      </c>
    </row>
    <row r="269" spans="1:6" ht="17">
      <c r="A269" s="69"/>
      <c r="B269" s="69" t="s">
        <v>12</v>
      </c>
      <c r="C269" s="67"/>
      <c r="D269" s="68">
        <f>D268/D7*100</f>
        <v>0.5620366187451834</v>
      </c>
      <c r="E269" s="68">
        <f>E268/E7*100</f>
        <v>0.5620366187451834</v>
      </c>
      <c r="F269" s="68">
        <f>F268/F7*100</f>
        <v>0.5620366187451834</v>
      </c>
    </row>
    <row r="270" spans="1:6" ht="17">
      <c r="A270" s="69"/>
      <c r="B270" s="69" t="s">
        <v>25</v>
      </c>
      <c r="C270" s="67"/>
      <c r="D270" s="68">
        <f>D269-D18</f>
        <v>0.25683498352308631</v>
      </c>
      <c r="E270" s="68">
        <f>E269-E18</f>
        <v>0.31787531056750573</v>
      </c>
      <c r="F270" s="68">
        <f>F269-F18</f>
        <v>0.22986367622438936</v>
      </c>
    </row>
    <row r="271" spans="1:6">
      <c r="C271" s="61"/>
    </row>
    <row r="272" spans="1:6" ht="17">
      <c r="A272" s="44">
        <v>7</v>
      </c>
      <c r="B272" s="6" t="s">
        <v>285</v>
      </c>
      <c r="C272" s="47"/>
      <c r="D272" s="46"/>
      <c r="E272" s="46"/>
      <c r="F272" s="46"/>
    </row>
    <row r="273" spans="1:6" ht="38" customHeight="1">
      <c r="A273" s="44"/>
      <c r="B273" s="7" t="s">
        <v>286</v>
      </c>
      <c r="C273" s="47"/>
      <c r="D273" s="46"/>
      <c r="E273" s="46"/>
      <c r="F273" s="46"/>
    </row>
    <row r="274" spans="1:6" ht="17">
      <c r="A274" s="44"/>
      <c r="B274" s="44" t="s">
        <v>29</v>
      </c>
      <c r="C274" s="47"/>
      <c r="D274" s="46">
        <f>D275/D25</f>
        <v>0</v>
      </c>
      <c r="E274" s="46">
        <f>E275/E25</f>
        <v>0</v>
      </c>
      <c r="F274" s="46">
        <f>F275/F25</f>
        <v>0</v>
      </c>
    </row>
    <row r="275" spans="1:6" ht="17">
      <c r="A275" s="44"/>
      <c r="B275" s="44" t="s">
        <v>28</v>
      </c>
      <c r="C275" s="47"/>
      <c r="D275" s="46">
        <f>(D45/100)*D136</f>
        <v>0</v>
      </c>
      <c r="E275" s="46">
        <f>(E45/100)*E136</f>
        <v>0</v>
      </c>
      <c r="F275" s="46">
        <f>(F45/100)*F136</f>
        <v>0</v>
      </c>
    </row>
    <row r="276" spans="1:6" ht="17">
      <c r="A276" s="44"/>
      <c r="B276" s="44" t="s">
        <v>21</v>
      </c>
      <c r="C276" s="47"/>
      <c r="D276" s="46">
        <f>D278/D25</f>
        <v>24.171313131313131</v>
      </c>
      <c r="E276" s="46">
        <f>E278/E25</f>
        <v>24.171313131313131</v>
      </c>
      <c r="F276" s="46">
        <f>F278/F25</f>
        <v>24.171313131313131</v>
      </c>
    </row>
    <row r="277" spans="1:6" ht="17">
      <c r="A277" s="44"/>
      <c r="B277" s="44" t="s">
        <v>12</v>
      </c>
      <c r="C277" s="47"/>
      <c r="D277" s="46">
        <f>D276/D7*100</f>
        <v>0.35327847312647076</v>
      </c>
      <c r="E277" s="46">
        <f>E276/E7*100</f>
        <v>0.35327847312647076</v>
      </c>
      <c r="F277" s="46">
        <f>F276/F7*100</f>
        <v>0.35327847312647076</v>
      </c>
    </row>
    <row r="278" spans="1:6" ht="17">
      <c r="A278" s="44"/>
      <c r="B278" s="44" t="s">
        <v>13</v>
      </c>
      <c r="C278" s="47"/>
      <c r="D278" s="46">
        <f>D138+D275</f>
        <v>2392.96</v>
      </c>
      <c r="E278" s="46">
        <f>E138+E275</f>
        <v>2392.96</v>
      </c>
      <c r="F278" s="46">
        <f>F138+F275</f>
        <v>2392.96</v>
      </c>
    </row>
    <row r="279" spans="1:6" ht="17">
      <c r="A279" s="44"/>
      <c r="B279" s="44" t="s">
        <v>25</v>
      </c>
      <c r="C279" s="47"/>
      <c r="D279" s="46">
        <f>D277-D18</f>
        <v>4.807683790437367E-2</v>
      </c>
      <c r="E279" s="46">
        <f>E277-E18</f>
        <v>0.10911716494879312</v>
      </c>
      <c r="F279" s="46">
        <f>F277-F18</f>
        <v>2.1105530605676714E-2</v>
      </c>
    </row>
    <row r="280" spans="1:6">
      <c r="A280" s="44"/>
      <c r="B280" s="44"/>
      <c r="C280" s="47"/>
      <c r="D280" s="46"/>
      <c r="E280" s="46"/>
      <c r="F280" s="46"/>
    </row>
    <row r="281" spans="1:6" ht="17">
      <c r="A281" s="44"/>
      <c r="B281" s="7" t="s">
        <v>287</v>
      </c>
      <c r="C281" s="47"/>
      <c r="D281" s="46"/>
      <c r="E281" s="46"/>
      <c r="F281" s="46"/>
    </row>
    <row r="282" spans="1:6" ht="17">
      <c r="A282" s="44"/>
      <c r="B282" s="44" t="s">
        <v>29</v>
      </c>
      <c r="C282" s="47"/>
      <c r="D282" s="46">
        <f>D283/D25</f>
        <v>1.4283232323232322</v>
      </c>
      <c r="E282" s="46">
        <f>E283/E25</f>
        <v>1.4293333333333333</v>
      </c>
      <c r="F282" s="46">
        <f>F283/F25</f>
        <v>1.4303434343434345</v>
      </c>
    </row>
    <row r="283" spans="1:6" ht="17">
      <c r="A283" s="44"/>
      <c r="B283" s="44" t="s">
        <v>40</v>
      </c>
      <c r="C283" s="47"/>
      <c r="D283" s="46">
        <f>(D46/100)*D136</f>
        <v>141.404</v>
      </c>
      <c r="E283" s="46">
        <f>(E46/100)*E136</f>
        <v>141.50399999999999</v>
      </c>
      <c r="F283" s="46">
        <f>(F46/100)*F136</f>
        <v>141.60400000000001</v>
      </c>
    </row>
    <row r="284" spans="1:6" ht="17">
      <c r="A284" s="44"/>
      <c r="B284" s="44" t="s">
        <v>21</v>
      </c>
      <c r="C284" s="47"/>
      <c r="D284" s="46">
        <f>D286/D25</f>
        <v>25.599636363636364</v>
      </c>
      <c r="E284" s="46">
        <f>E286/E25</f>
        <v>25.600646464646463</v>
      </c>
      <c r="F284" s="46">
        <f>F286/F25</f>
        <v>25.601656565656565</v>
      </c>
    </row>
    <row r="285" spans="1:6" ht="17">
      <c r="A285" s="44"/>
      <c r="B285" s="44" t="s">
        <v>12</v>
      </c>
      <c r="C285" s="47"/>
      <c r="D285" s="46">
        <f>D284/D7*100</f>
        <v>0.37415428768834202</v>
      </c>
      <c r="E285" s="46">
        <f>E284/E7*100</f>
        <v>0.37416905093023184</v>
      </c>
      <c r="F285" s="46">
        <f>F284/F7*100</f>
        <v>0.37418381417212165</v>
      </c>
    </row>
    <row r="286" spans="1:6" ht="17">
      <c r="A286" s="44"/>
      <c r="B286" s="44" t="s">
        <v>41</v>
      </c>
      <c r="C286" s="47"/>
      <c r="D286" s="46">
        <f>D138+D283</f>
        <v>2534.364</v>
      </c>
      <c r="E286" s="46">
        <f>E138+E283</f>
        <v>2534.4639999999999</v>
      </c>
      <c r="F286" s="46">
        <f>F138+F283</f>
        <v>2534.5639999999999</v>
      </c>
    </row>
    <row r="287" spans="1:6" ht="17">
      <c r="A287" s="44"/>
      <c r="B287" s="44" t="s">
        <v>25</v>
      </c>
      <c r="C287" s="47"/>
      <c r="D287" s="46">
        <f>D285-D18</f>
        <v>6.8952652466244935E-2</v>
      </c>
      <c r="E287" s="46">
        <f>E285-E18</f>
        <v>0.1300077427525542</v>
      </c>
      <c r="F287" s="46">
        <f>F285-F18</f>
        <v>4.2010871651327608E-2</v>
      </c>
    </row>
    <row r="288" spans="1:6">
      <c r="A288" s="44"/>
      <c r="B288" s="44"/>
      <c r="C288" s="47"/>
      <c r="D288" s="46"/>
      <c r="E288" s="46"/>
      <c r="F288" s="46"/>
    </row>
    <row r="289" spans="1:6" ht="17">
      <c r="A289" s="44"/>
      <c r="B289" s="19" t="s">
        <v>288</v>
      </c>
      <c r="C289" s="47"/>
      <c r="D289" s="46"/>
      <c r="E289" s="46"/>
      <c r="F289" s="46"/>
    </row>
    <row r="290" spans="1:6" ht="17">
      <c r="A290" s="44"/>
      <c r="B290" s="44" t="s">
        <v>29</v>
      </c>
      <c r="C290" s="47"/>
      <c r="D290" s="46">
        <f>D291/D25</f>
        <v>2.8566464646464644</v>
      </c>
      <c r="E290" s="46">
        <f>E291/E25</f>
        <v>2.8586666666666667</v>
      </c>
      <c r="F290" s="46">
        <f>F291/F25</f>
        <v>2.8606868686868689</v>
      </c>
    </row>
    <row r="291" spans="1:6" ht="17">
      <c r="A291" s="44"/>
      <c r="B291" s="44" t="s">
        <v>40</v>
      </c>
      <c r="C291" s="47"/>
      <c r="D291" s="46">
        <f>(D47/100)*D136</f>
        <v>282.80799999999999</v>
      </c>
      <c r="E291" s="46">
        <f>(E47/100)*E136</f>
        <v>283.00799999999998</v>
      </c>
      <c r="F291" s="46">
        <f>(F47/100)*F136</f>
        <v>283.20800000000003</v>
      </c>
    </row>
    <row r="292" spans="1:6" ht="17">
      <c r="A292" s="44"/>
      <c r="B292" s="44" t="s">
        <v>21</v>
      </c>
      <c r="C292" s="47"/>
      <c r="D292" s="46">
        <f>D294/D25</f>
        <v>27.027959595959597</v>
      </c>
      <c r="E292" s="46">
        <f>E294/E25</f>
        <v>27.029979797979795</v>
      </c>
      <c r="F292" s="46">
        <f>F294/F25</f>
        <v>27.032</v>
      </c>
    </row>
    <row r="293" spans="1:6" ht="17">
      <c r="A293" s="44"/>
      <c r="B293" s="44" t="s">
        <v>12</v>
      </c>
      <c r="C293" s="47"/>
      <c r="D293" s="46">
        <f>D292/D7*100</f>
        <v>0.39503010225021334</v>
      </c>
      <c r="E293" s="46">
        <f>E292/E7*100</f>
        <v>0.39505962873399292</v>
      </c>
      <c r="F293" s="46">
        <f>F292/F7*100</f>
        <v>0.3950891552177726</v>
      </c>
    </row>
    <row r="294" spans="1:6" ht="17">
      <c r="A294" s="44"/>
      <c r="B294" s="44" t="s">
        <v>41</v>
      </c>
      <c r="C294" s="47"/>
      <c r="D294" s="46">
        <f>D291+D138</f>
        <v>2675.768</v>
      </c>
      <c r="E294" s="46">
        <f>E291+E138</f>
        <v>2675.9679999999998</v>
      </c>
      <c r="F294" s="46">
        <f>F291+F138</f>
        <v>2676.1680000000001</v>
      </c>
    </row>
    <row r="295" spans="1:6" ht="17">
      <c r="A295" s="44"/>
      <c r="B295" s="44" t="s">
        <v>25</v>
      </c>
      <c r="C295" s="47"/>
      <c r="D295" s="46">
        <f>D293-D18</f>
        <v>8.9828467028116255E-2</v>
      </c>
      <c r="E295" s="46">
        <f>E293-E18</f>
        <v>0.15089832055631527</v>
      </c>
      <c r="F295" s="46">
        <f>F293-F18</f>
        <v>6.2916212696978557E-2</v>
      </c>
    </row>
    <row r="296" spans="1:6">
      <c r="A296" s="44"/>
      <c r="B296" s="44"/>
      <c r="C296" s="47"/>
      <c r="D296" s="46"/>
      <c r="E296" s="46"/>
      <c r="F296" s="46"/>
    </row>
    <row r="297" spans="1:6">
      <c r="C297" s="61"/>
    </row>
    <row r="298" spans="1:6">
      <c r="C298" s="61"/>
    </row>
    <row r="299" spans="1:6" ht="17">
      <c r="A299" s="44">
        <v>8</v>
      </c>
      <c r="B299" s="3" t="s">
        <v>289</v>
      </c>
      <c r="C299" s="60"/>
      <c r="D299" s="58"/>
      <c r="E299" s="58"/>
      <c r="F299" s="58"/>
    </row>
    <row r="300" spans="1:6" ht="40" customHeight="1">
      <c r="A300" s="44"/>
      <c r="B300" s="20" t="s">
        <v>290</v>
      </c>
      <c r="C300" s="60"/>
      <c r="D300" s="58"/>
      <c r="E300" s="58"/>
      <c r="F300" s="58"/>
    </row>
    <row r="301" spans="1:6" ht="17">
      <c r="A301" s="59"/>
      <c r="B301" s="59" t="s">
        <v>29</v>
      </c>
      <c r="C301" s="60"/>
      <c r="D301" s="58">
        <f>D302/D27</f>
        <v>2.020057142857143</v>
      </c>
      <c r="E301" s="58">
        <f>E302/E27</f>
        <v>2.0214857142857143</v>
      </c>
      <c r="F301" s="58">
        <f>F302/F27</f>
        <v>2.0229142857142861</v>
      </c>
    </row>
    <row r="302" spans="1:6" ht="17">
      <c r="A302" s="59"/>
      <c r="B302" s="59" t="s">
        <v>28</v>
      </c>
      <c r="C302" s="60"/>
      <c r="D302" s="58">
        <f>(D49/100)*D136</f>
        <v>70.701999999999998</v>
      </c>
      <c r="E302" s="58">
        <f>(E49/100)*E136</f>
        <v>70.751999999999995</v>
      </c>
      <c r="F302" s="58">
        <f>(F49/100)*F136</f>
        <v>70.802000000000007</v>
      </c>
    </row>
    <row r="303" spans="1:6" ht="17">
      <c r="A303" s="59"/>
      <c r="B303" s="59" t="s">
        <v>21</v>
      </c>
      <c r="C303" s="60"/>
      <c r="D303" s="58">
        <f>D301+(D138/D27)</f>
        <v>70.390342857142855</v>
      </c>
      <c r="E303" s="58">
        <f>E301+(E138/E27)</f>
        <v>70.391771428571431</v>
      </c>
      <c r="F303" s="58">
        <f>F301+(F138/F27)</f>
        <v>70.393200000000007</v>
      </c>
    </row>
    <row r="304" spans="1:6" ht="17">
      <c r="A304" s="59"/>
      <c r="B304" s="59" t="s">
        <v>12</v>
      </c>
      <c r="C304" s="60"/>
      <c r="D304" s="58">
        <f>D303/D7*100</f>
        <v>1.0287977617238067</v>
      </c>
      <c r="E304" s="58">
        <f>E303/E7*100</f>
        <v>1.0288186411659082</v>
      </c>
      <c r="F304" s="58">
        <f>F303/F7*100</f>
        <v>1.0288395206080094</v>
      </c>
    </row>
    <row r="305" spans="1:6" ht="17">
      <c r="A305" s="59"/>
      <c r="B305" s="59" t="s">
        <v>13</v>
      </c>
      <c r="C305" s="60"/>
      <c r="D305" s="58">
        <f>D302+D138</f>
        <v>2463.6620000000003</v>
      </c>
      <c r="E305" s="58">
        <f>E302+E138</f>
        <v>2463.712</v>
      </c>
      <c r="F305" s="58">
        <f>F302+F138</f>
        <v>2463.7620000000002</v>
      </c>
    </row>
    <row r="306" spans="1:6" ht="17">
      <c r="A306" s="59"/>
      <c r="B306" s="59" t="s">
        <v>25</v>
      </c>
      <c r="C306" s="60"/>
      <c r="D306" s="58">
        <f>D304-D18</f>
        <v>0.72359612650170957</v>
      </c>
      <c r="E306" s="58">
        <f>E304-E18</f>
        <v>0.78465733298823048</v>
      </c>
      <c r="F306" s="58">
        <f>F304-F18</f>
        <v>0.69666657808721544</v>
      </c>
    </row>
    <row r="307" spans="1:6">
      <c r="A307" s="59"/>
      <c r="B307" s="59"/>
      <c r="C307" s="60"/>
      <c r="D307" s="58"/>
      <c r="E307" s="58"/>
      <c r="F307" s="58"/>
    </row>
    <row r="308" spans="1:6" ht="34">
      <c r="A308" s="59"/>
      <c r="B308" s="4" t="s">
        <v>291</v>
      </c>
      <c r="C308" s="60"/>
      <c r="D308" s="58"/>
      <c r="E308" s="58"/>
      <c r="F308" s="58"/>
    </row>
    <row r="309" spans="1:6" ht="17">
      <c r="A309" s="59"/>
      <c r="B309" s="59" t="s">
        <v>29</v>
      </c>
      <c r="C309" s="60"/>
      <c r="D309" s="58">
        <f>D310/D27</f>
        <v>4.040114285714286</v>
      </c>
      <c r="E309" s="58">
        <f>E310/E27</f>
        <v>4.0429714285714287</v>
      </c>
      <c r="F309" s="58">
        <f>F310/F27</f>
        <v>4.0458285714285722</v>
      </c>
    </row>
    <row r="310" spans="1:6" ht="17">
      <c r="A310" s="59"/>
      <c r="B310" s="59" t="s">
        <v>28</v>
      </c>
      <c r="C310" s="60"/>
      <c r="D310" s="58">
        <f>(D50/100)*D136</f>
        <v>141.404</v>
      </c>
      <c r="E310" s="58">
        <f>(E50/100)*E136</f>
        <v>141.50399999999999</v>
      </c>
      <c r="F310" s="58">
        <f>(F50/100)*F136</f>
        <v>141.60400000000001</v>
      </c>
    </row>
    <row r="311" spans="1:6" ht="17">
      <c r="A311" s="59"/>
      <c r="B311" s="59" t="s">
        <v>21</v>
      </c>
      <c r="C311" s="60"/>
      <c r="D311" s="58">
        <f>D309+(D138/D27)</f>
        <v>72.410399999999996</v>
      </c>
      <c r="E311" s="58">
        <f>E309+(E138/E27)</f>
        <v>72.413257142857148</v>
      </c>
      <c r="F311" s="58">
        <f>F309+(F138/F27)</f>
        <v>72.416114285714286</v>
      </c>
    </row>
    <row r="312" spans="1:6" ht="17">
      <c r="A312" s="59"/>
      <c r="B312" s="59" t="s">
        <v>12</v>
      </c>
      <c r="C312" s="60"/>
      <c r="D312" s="58">
        <f>D311/D7*100</f>
        <v>1.0583221280327388</v>
      </c>
      <c r="E312" s="58">
        <f>E311/E7*100</f>
        <v>1.0583638869169416</v>
      </c>
      <c r="F312" s="58">
        <f>F311/F7*100</f>
        <v>1.0584056458011442</v>
      </c>
    </row>
    <row r="313" spans="1:6" ht="17">
      <c r="A313" s="59"/>
      <c r="B313" s="59" t="s">
        <v>13</v>
      </c>
      <c r="C313" s="60"/>
      <c r="D313" s="58">
        <f>D310+D138</f>
        <v>2534.364</v>
      </c>
      <c r="E313" s="58">
        <f>E310+E138</f>
        <v>2534.4639999999999</v>
      </c>
      <c r="F313" s="58">
        <f>F310+F138</f>
        <v>2534.5639999999999</v>
      </c>
    </row>
    <row r="314" spans="1:6" ht="17">
      <c r="A314" s="59"/>
      <c r="B314" s="59" t="s">
        <v>25</v>
      </c>
      <c r="C314" s="60"/>
      <c r="D314" s="58">
        <f>D312-D18</f>
        <v>0.75312049281064175</v>
      </c>
      <c r="E314" s="58">
        <f>E312-E18</f>
        <v>0.81420257873926394</v>
      </c>
      <c r="F314" s="58">
        <f>F312-F18</f>
        <v>0.72623270328035017</v>
      </c>
    </row>
    <row r="315" spans="1:6">
      <c r="A315" s="59"/>
      <c r="B315" s="59"/>
      <c r="C315" s="60"/>
      <c r="D315" s="58"/>
      <c r="E315" s="58"/>
      <c r="F315" s="58"/>
    </row>
    <row r="316" spans="1:6" ht="34">
      <c r="A316" s="59"/>
      <c r="B316" s="20" t="s">
        <v>292</v>
      </c>
      <c r="C316" s="60"/>
      <c r="D316" s="58"/>
      <c r="E316" s="58"/>
      <c r="F316" s="58"/>
    </row>
    <row r="317" spans="1:6" ht="17">
      <c r="A317" s="59"/>
      <c r="B317" s="59" t="s">
        <v>29</v>
      </c>
      <c r="C317" s="60"/>
      <c r="D317" s="58">
        <f>D318/D27</f>
        <v>8.080228571428572</v>
      </c>
      <c r="E317" s="58">
        <f>E318/E27</f>
        <v>8.0859428571428573</v>
      </c>
      <c r="F317" s="58">
        <f>F318/F27</f>
        <v>8.0916571428571444</v>
      </c>
    </row>
    <row r="318" spans="1:6" ht="17">
      <c r="A318" s="59"/>
      <c r="B318" s="59" t="s">
        <v>28</v>
      </c>
      <c r="C318" s="60"/>
      <c r="D318" s="58">
        <f>(D51/100)*D136</f>
        <v>282.80799999999999</v>
      </c>
      <c r="E318" s="58">
        <f>(E51/100)*E136</f>
        <v>283.00799999999998</v>
      </c>
      <c r="F318" s="58">
        <f>(F51/100)*F136</f>
        <v>283.20800000000003</v>
      </c>
    </row>
    <row r="319" spans="1:6" ht="17">
      <c r="A319" s="59"/>
      <c r="B319" s="59" t="s">
        <v>21</v>
      </c>
      <c r="C319" s="60"/>
      <c r="D319" s="58">
        <f>D317+D138/D27</f>
        <v>76.450514285714291</v>
      </c>
      <c r="E319" s="58">
        <f>E317+E138/E27</f>
        <v>76.456228571428568</v>
      </c>
      <c r="F319" s="58">
        <f>F317+F138/F27</f>
        <v>76.461942857142859</v>
      </c>
    </row>
    <row r="320" spans="1:6" ht="17">
      <c r="A320" s="59"/>
      <c r="B320" s="59" t="s">
        <v>12</v>
      </c>
      <c r="C320" s="60"/>
      <c r="D320" s="58">
        <f>D319/D7*100</f>
        <v>1.1173708606506036</v>
      </c>
      <c r="E320" s="58">
        <f>E319/E7*100</f>
        <v>1.1174543784190087</v>
      </c>
      <c r="F320" s="58">
        <f>F319/F7*100</f>
        <v>1.1175378961874138</v>
      </c>
    </row>
    <row r="321" spans="1:6" ht="17">
      <c r="A321" s="59"/>
      <c r="B321" s="59" t="s">
        <v>13</v>
      </c>
      <c r="C321" s="60"/>
      <c r="D321" s="58">
        <f>D318+D138</f>
        <v>2675.768</v>
      </c>
      <c r="E321" s="58">
        <f>E318+E138</f>
        <v>2675.9679999999998</v>
      </c>
      <c r="F321" s="58">
        <f>F318+F138</f>
        <v>2676.1680000000001</v>
      </c>
    </row>
    <row r="322" spans="1:6" ht="17">
      <c r="A322" s="59"/>
      <c r="B322" s="59" t="s">
        <v>25</v>
      </c>
      <c r="C322" s="60"/>
      <c r="D322" s="58">
        <f>D320-D18</f>
        <v>0.81216922542850656</v>
      </c>
      <c r="E322" s="58">
        <f>E320-E18</f>
        <v>0.87329307024133107</v>
      </c>
      <c r="F322" s="58">
        <f>F320-F18</f>
        <v>0.78536495366661985</v>
      </c>
    </row>
    <row r="323" spans="1:6">
      <c r="C323" s="61"/>
    </row>
    <row r="324" spans="1:6" ht="20" customHeight="1">
      <c r="A324" s="44">
        <v>9</v>
      </c>
      <c r="B324" s="10" t="s">
        <v>400</v>
      </c>
      <c r="C324" s="62"/>
      <c r="D324" s="63"/>
      <c r="E324" s="63"/>
      <c r="F324" s="63"/>
    </row>
    <row r="325" spans="1:6" ht="50" customHeight="1">
      <c r="A325" s="44"/>
      <c r="B325" s="11" t="s">
        <v>293</v>
      </c>
      <c r="C325" s="62"/>
      <c r="D325" s="63"/>
      <c r="E325" s="63"/>
      <c r="F325" s="63"/>
    </row>
    <row r="326" spans="1:6" ht="23" customHeight="1">
      <c r="A326" s="70"/>
      <c r="B326" s="70" t="s">
        <v>29</v>
      </c>
      <c r="C326" s="62"/>
      <c r="D326" s="63">
        <f>D282+D177</f>
        <v>37.166823232323232</v>
      </c>
      <c r="E326" s="63">
        <f>E282+E177</f>
        <v>37.167833333333334</v>
      </c>
      <c r="F326" s="63">
        <f>F282+F177</f>
        <v>37.168843434343437</v>
      </c>
    </row>
    <row r="327" spans="1:6" ht="22" customHeight="1">
      <c r="A327" s="70"/>
      <c r="B327" s="70" t="s">
        <v>28</v>
      </c>
      <c r="C327" s="62"/>
      <c r="D327" s="63"/>
      <c r="E327" s="63"/>
      <c r="F327" s="63"/>
    </row>
    <row r="328" spans="1:6" ht="38" customHeight="1">
      <c r="A328" s="70"/>
      <c r="B328" s="70" t="s">
        <v>21</v>
      </c>
      <c r="C328" s="62"/>
      <c r="D328" s="63">
        <f>D326+D284+D178</f>
        <v>193.00495959595958</v>
      </c>
      <c r="E328" s="63">
        <f>E326+E284+E178</f>
        <v>193.0069797979798</v>
      </c>
      <c r="F328" s="63">
        <f>F326+F284+F178</f>
        <v>193.00899999999999</v>
      </c>
    </row>
    <row r="329" spans="1:6" ht="17">
      <c r="A329" s="70"/>
      <c r="B329" s="70" t="s">
        <v>12</v>
      </c>
      <c r="C329" s="62"/>
      <c r="D329" s="63">
        <f>D328/D7*100</f>
        <v>2.8208851154042613</v>
      </c>
      <c r="E329" s="63">
        <f>E328/E7*100</f>
        <v>2.8209146418880415</v>
      </c>
      <c r="F329" s="63">
        <f>F328/F7*100</f>
        <v>2.8209441683718208</v>
      </c>
    </row>
    <row r="330" spans="1:6" ht="17">
      <c r="A330" s="70"/>
      <c r="B330" s="70" t="s">
        <v>13</v>
      </c>
      <c r="C330" s="62"/>
      <c r="D330" s="63"/>
      <c r="E330" s="63"/>
      <c r="F330" s="63"/>
    </row>
    <row r="331" spans="1:6" ht="17">
      <c r="A331" s="70"/>
      <c r="B331" s="70" t="s">
        <v>25</v>
      </c>
      <c r="C331" s="62"/>
      <c r="D331" s="63">
        <f>D329-(D10+D18)</f>
        <v>0.31568348018216419</v>
      </c>
      <c r="E331" s="63">
        <f>E329-(E10+E18)</f>
        <v>0.77675333371036404</v>
      </c>
      <c r="F331" s="63">
        <f>F329-(F10+F18)</f>
        <v>0.48877122585102661</v>
      </c>
    </row>
    <row r="333" spans="1:6" ht="17">
      <c r="A333" s="44"/>
      <c r="B333" s="6" t="s">
        <v>294</v>
      </c>
      <c r="C333" s="44"/>
      <c r="D333" s="46"/>
      <c r="E333" s="46"/>
      <c r="F333" s="46"/>
    </row>
    <row r="334" spans="1:6" ht="34">
      <c r="A334" s="97">
        <v>10</v>
      </c>
      <c r="B334" s="7" t="s">
        <v>295</v>
      </c>
      <c r="C334" s="44"/>
      <c r="D334" s="46"/>
      <c r="E334" s="46"/>
      <c r="F334" s="46"/>
    </row>
    <row r="335" spans="1:6" ht="37" customHeight="1">
      <c r="A335" s="44"/>
      <c r="B335" s="13" t="s">
        <v>245</v>
      </c>
      <c r="C335" s="44"/>
      <c r="D335" s="46">
        <f>D37</f>
        <v>103</v>
      </c>
      <c r="E335" s="46">
        <f>E37</f>
        <v>103</v>
      </c>
      <c r="F335" s="46">
        <f>F37</f>
        <v>103</v>
      </c>
    </row>
    <row r="336" spans="1:6" ht="17">
      <c r="A336" s="44"/>
      <c r="B336" s="44" t="s">
        <v>29</v>
      </c>
      <c r="C336" s="44"/>
      <c r="D336" s="44">
        <f>(D38/100)*D37</f>
        <v>10.3</v>
      </c>
      <c r="E336" s="44">
        <f>(E38/100)*E37</f>
        <v>10.3</v>
      </c>
      <c r="F336" s="44">
        <f>(F38/100)*F37</f>
        <v>10.3</v>
      </c>
    </row>
    <row r="337" spans="1:6" ht="17">
      <c r="A337" s="44"/>
      <c r="B337" s="44" t="s">
        <v>28</v>
      </c>
      <c r="C337" s="44"/>
      <c r="D337" s="46">
        <f>D336*D22</f>
        <v>301.79000000000002</v>
      </c>
      <c r="E337" s="46">
        <f>E336*E22</f>
        <v>301.79000000000002</v>
      </c>
      <c r="F337" s="46">
        <f>F336*F22</f>
        <v>301.79000000000002</v>
      </c>
    </row>
    <row r="338" spans="1:6" ht="17">
      <c r="A338" s="44"/>
      <c r="B338" s="44" t="s">
        <v>21</v>
      </c>
      <c r="C338" s="71"/>
      <c r="D338" s="46">
        <f>D336+D88</f>
        <v>104.8</v>
      </c>
      <c r="E338" s="46">
        <f>E336+E88</f>
        <v>104.8</v>
      </c>
      <c r="F338" s="46">
        <f>F336+F88</f>
        <v>104.8</v>
      </c>
    </row>
    <row r="339" spans="1:6" ht="17">
      <c r="A339" s="44"/>
      <c r="B339" s="44" t="s">
        <v>12</v>
      </c>
      <c r="C339" s="72"/>
      <c r="D339" s="46">
        <f>D338/D7*100</f>
        <v>1.5317158725518853</v>
      </c>
      <c r="E339" s="46">
        <f>E338/E7*100</f>
        <v>1.5317158725518853</v>
      </c>
      <c r="F339" s="46">
        <f>F338/F7*100</f>
        <v>1.5317158725518853</v>
      </c>
    </row>
    <row r="340" spans="1:6" ht="17">
      <c r="A340" s="44"/>
      <c r="B340" s="44" t="s">
        <v>13</v>
      </c>
      <c r="C340" s="44"/>
      <c r="D340" s="46">
        <f>D338*D22</f>
        <v>3070.64</v>
      </c>
      <c r="E340" s="46">
        <f>E338*E22</f>
        <v>3070.64</v>
      </c>
      <c r="F340" s="46">
        <f>F338*F22</f>
        <v>3070.64</v>
      </c>
    </row>
    <row r="341" spans="1:6" ht="17">
      <c r="A341" s="44"/>
      <c r="B341" s="44" t="s">
        <v>22</v>
      </c>
      <c r="C341" s="44"/>
      <c r="D341" s="46">
        <f>D340/D23</f>
        <v>614.12799999999993</v>
      </c>
      <c r="E341" s="46">
        <f>E340/E23</f>
        <v>614.12799999999993</v>
      </c>
      <c r="F341" s="46">
        <f>F340/F23</f>
        <v>614.12799999999993</v>
      </c>
    </row>
    <row r="342" spans="1:6" ht="17">
      <c r="A342" s="44"/>
      <c r="B342" s="44" t="s">
        <v>25</v>
      </c>
      <c r="C342" s="44"/>
      <c r="D342" s="46">
        <f>D339-D10</f>
        <v>-0.66828412744811483</v>
      </c>
      <c r="E342" s="46">
        <f>E339-E10</f>
        <v>-0.2682841274481147</v>
      </c>
      <c r="F342" s="46">
        <f>F339-F10</f>
        <v>-0.46828412744811465</v>
      </c>
    </row>
    <row r="343" spans="1:6">
      <c r="A343" s="44"/>
      <c r="B343" s="44"/>
      <c r="C343" s="44"/>
      <c r="D343" s="46"/>
      <c r="E343" s="46"/>
      <c r="F343" s="46"/>
    </row>
    <row r="344" spans="1:6" ht="34">
      <c r="A344" s="44"/>
      <c r="B344" s="7" t="s">
        <v>296</v>
      </c>
      <c r="C344" s="44"/>
      <c r="D344" s="46"/>
      <c r="E344" s="46"/>
      <c r="F344" s="46"/>
    </row>
    <row r="345" spans="1:6" ht="34">
      <c r="A345" s="44"/>
      <c r="B345" s="13" t="s">
        <v>245</v>
      </c>
      <c r="C345" s="73"/>
      <c r="D345" s="46">
        <f>D37</f>
        <v>103</v>
      </c>
      <c r="E345" s="46">
        <f>E37</f>
        <v>103</v>
      </c>
      <c r="F345" s="46">
        <f>F37</f>
        <v>103</v>
      </c>
    </row>
    <row r="346" spans="1:6" ht="17">
      <c r="A346" s="44"/>
      <c r="B346" s="44" t="s">
        <v>29</v>
      </c>
      <c r="C346" s="73"/>
      <c r="D346" s="46">
        <f>(D39/100)*D345</f>
        <v>5.15</v>
      </c>
      <c r="E346" s="46">
        <f>(E39/100)*E345</f>
        <v>5.15</v>
      </c>
      <c r="F346" s="46">
        <f>(F39/100)*F345</f>
        <v>5.15</v>
      </c>
    </row>
    <row r="347" spans="1:6" ht="17">
      <c r="A347" s="44"/>
      <c r="B347" s="44" t="s">
        <v>28</v>
      </c>
      <c r="C347" s="71"/>
      <c r="D347" s="46">
        <f>D346*D22</f>
        <v>150.89500000000001</v>
      </c>
      <c r="E347" s="46">
        <f>E346*E22</f>
        <v>150.89500000000001</v>
      </c>
      <c r="F347" s="46">
        <f>F346*F22</f>
        <v>150.89500000000001</v>
      </c>
    </row>
    <row r="348" spans="1:6" ht="17">
      <c r="A348" s="44"/>
      <c r="B348" s="44" t="s">
        <v>21</v>
      </c>
      <c r="C348" s="71"/>
      <c r="D348" s="46">
        <f>D88+D346</f>
        <v>99.65</v>
      </c>
      <c r="E348" s="46">
        <f>E88+E346</f>
        <v>99.65</v>
      </c>
      <c r="F348" s="46">
        <f>F88+F346</f>
        <v>99.65</v>
      </c>
    </row>
    <row r="349" spans="1:6" ht="17">
      <c r="A349" s="44"/>
      <c r="B349" s="44" t="s">
        <v>12</v>
      </c>
      <c r="C349" s="74"/>
      <c r="D349" s="46">
        <f>D348/D7*100</f>
        <v>1.4564454837766736</v>
      </c>
      <c r="E349" s="46">
        <f>E348/E7*100</f>
        <v>1.4564454837766736</v>
      </c>
      <c r="F349" s="46">
        <f>F348/F7*100</f>
        <v>1.4564454837766736</v>
      </c>
    </row>
    <row r="350" spans="1:6" ht="17">
      <c r="A350" s="44"/>
      <c r="B350" s="44" t="s">
        <v>13</v>
      </c>
      <c r="C350" s="75"/>
      <c r="D350" s="46">
        <f>D348*D22</f>
        <v>2919.7450000000003</v>
      </c>
      <c r="E350" s="46">
        <f>E348*E22</f>
        <v>2919.7450000000003</v>
      </c>
      <c r="F350" s="46">
        <f>F348*F22</f>
        <v>2919.7450000000003</v>
      </c>
    </row>
    <row r="351" spans="1:6" ht="17">
      <c r="A351" s="44"/>
      <c r="B351" s="44" t="s">
        <v>22</v>
      </c>
      <c r="C351" s="45"/>
      <c r="D351" s="46">
        <f>D350/D23</f>
        <v>583.94900000000007</v>
      </c>
      <c r="E351" s="46">
        <f>E350/E23</f>
        <v>583.94900000000007</v>
      </c>
      <c r="F351" s="46">
        <f>F350/F23</f>
        <v>583.94900000000007</v>
      </c>
    </row>
    <row r="352" spans="1:6" ht="17">
      <c r="A352" s="44"/>
      <c r="B352" s="44" t="s">
        <v>25</v>
      </c>
      <c r="C352" s="47"/>
      <c r="D352" s="46">
        <f>D349-D10</f>
        <v>-0.74355451622332658</v>
      </c>
      <c r="E352" s="46">
        <f>E349-E10</f>
        <v>-0.34355451622332644</v>
      </c>
      <c r="F352" s="46">
        <f>F349-F10</f>
        <v>-0.5435545162233264</v>
      </c>
    </row>
    <row r="354" spans="1:6" ht="17">
      <c r="A354" s="44">
        <v>11</v>
      </c>
      <c r="B354" s="14" t="s">
        <v>297</v>
      </c>
      <c r="C354" s="76"/>
      <c r="D354" s="66"/>
      <c r="E354" s="66"/>
      <c r="F354" s="66"/>
    </row>
    <row r="355" spans="1:6" ht="53" customHeight="1">
      <c r="A355" s="44"/>
      <c r="B355" s="15" t="s">
        <v>298</v>
      </c>
      <c r="C355" s="77"/>
      <c r="D355" s="66"/>
      <c r="E355" s="66"/>
      <c r="F355" s="66"/>
    </row>
    <row r="356" spans="1:6" ht="34">
      <c r="A356" s="76"/>
      <c r="B356" s="16" t="s">
        <v>245</v>
      </c>
      <c r="C356" s="78"/>
      <c r="D356" s="66">
        <f>D41</f>
        <v>322</v>
      </c>
      <c r="E356" s="66">
        <f>E41</f>
        <v>322</v>
      </c>
      <c r="F356" s="66">
        <f>F41</f>
        <v>322</v>
      </c>
    </row>
    <row r="357" spans="1:6" ht="17">
      <c r="A357" s="76"/>
      <c r="B357" s="76" t="s">
        <v>29</v>
      </c>
      <c r="C357" s="76"/>
      <c r="D357" s="66"/>
      <c r="E357" s="66"/>
      <c r="F357" s="66"/>
    </row>
    <row r="358" spans="1:6" ht="17">
      <c r="A358" s="76"/>
      <c r="B358" s="76" t="s">
        <v>28</v>
      </c>
      <c r="C358" s="76"/>
      <c r="D358" s="66"/>
      <c r="E358" s="66"/>
      <c r="F358" s="66"/>
    </row>
    <row r="359" spans="1:6" ht="17">
      <c r="A359" s="76"/>
      <c r="B359" s="76" t="s">
        <v>21</v>
      </c>
      <c r="C359" s="76"/>
      <c r="D359" s="66">
        <f>D356+D88</f>
        <v>416.5</v>
      </c>
      <c r="E359" s="66">
        <f>E356+E88</f>
        <v>416.5</v>
      </c>
      <c r="F359" s="66">
        <f>F356+F88</f>
        <v>416.5</v>
      </c>
    </row>
    <row r="360" spans="1:6" ht="17">
      <c r="A360" s="76"/>
      <c r="B360" s="76" t="s">
        <v>12</v>
      </c>
      <c r="C360" s="79"/>
      <c r="D360" s="66">
        <f>D359/D7*100</f>
        <v>6.0874013446360706</v>
      </c>
      <c r="E360" s="66">
        <f>E359/E7*100</f>
        <v>6.0874013446360706</v>
      </c>
      <c r="F360" s="66">
        <f>F359/F7*100</f>
        <v>6.0874013446360706</v>
      </c>
    </row>
    <row r="361" spans="1:6" ht="17">
      <c r="A361" s="76"/>
      <c r="B361" s="76" t="s">
        <v>13</v>
      </c>
      <c r="C361" s="76"/>
      <c r="D361" s="66">
        <f>D360*D22</f>
        <v>178.36085939783686</v>
      </c>
      <c r="E361" s="66">
        <f>E360*E22</f>
        <v>178.36085939783686</v>
      </c>
      <c r="F361" s="66">
        <f>F360*F22</f>
        <v>178.36085939783686</v>
      </c>
    </row>
    <row r="362" spans="1:6" ht="17">
      <c r="A362" s="76"/>
      <c r="B362" s="76" t="s">
        <v>22</v>
      </c>
      <c r="C362" s="76"/>
      <c r="D362" s="66">
        <f>D361/D23</f>
        <v>35.672171879567372</v>
      </c>
      <c r="E362" s="66">
        <f>E361/E23</f>
        <v>35.672171879567372</v>
      </c>
      <c r="F362" s="66">
        <f>F361/F23</f>
        <v>35.672171879567372</v>
      </c>
    </row>
    <row r="363" spans="1:6" ht="17">
      <c r="A363" s="76"/>
      <c r="B363" s="76" t="s">
        <v>25</v>
      </c>
      <c r="C363" s="79"/>
      <c r="D363" s="66">
        <f>D360-D10</f>
        <v>3.8874013446360705</v>
      </c>
      <c r="E363" s="66">
        <f>E360-E10</f>
        <v>4.2874013446360708</v>
      </c>
      <c r="F363" s="66">
        <f>F360-F10</f>
        <v>4.0874013446360706</v>
      </c>
    </row>
    <row r="365" spans="1:6" ht="17">
      <c r="A365" s="44">
        <v>12</v>
      </c>
      <c r="B365" s="10" t="s">
        <v>299</v>
      </c>
      <c r="C365" s="70"/>
      <c r="D365" s="63"/>
      <c r="E365" s="63"/>
      <c r="F365" s="63"/>
    </row>
    <row r="366" spans="1:6" ht="40" customHeight="1">
      <c r="A366" s="80"/>
      <c r="B366" s="11" t="s">
        <v>300</v>
      </c>
      <c r="C366" s="70"/>
      <c r="D366" s="63"/>
      <c r="E366" s="63"/>
      <c r="F366" s="63"/>
    </row>
    <row r="367" spans="1:6" ht="34">
      <c r="A367" s="70"/>
      <c r="B367" s="12" t="s">
        <v>248</v>
      </c>
      <c r="C367" s="81"/>
      <c r="D367" s="63">
        <f>D43</f>
        <v>298</v>
      </c>
      <c r="E367" s="63">
        <f>E43</f>
        <v>298</v>
      </c>
      <c r="F367" s="63">
        <f>F43</f>
        <v>298</v>
      </c>
    </row>
    <row r="368" spans="1:6" ht="17">
      <c r="A368" s="70"/>
      <c r="B368" s="70" t="s">
        <v>29</v>
      </c>
      <c r="C368" s="70"/>
      <c r="D368" s="63"/>
      <c r="E368" s="63"/>
      <c r="F368" s="63"/>
    </row>
    <row r="369" spans="1:6" ht="17">
      <c r="A369" s="70"/>
      <c r="B369" s="70" t="s">
        <v>28</v>
      </c>
      <c r="C369" s="82"/>
      <c r="D369" s="63">
        <f>D367*D22</f>
        <v>8731.4</v>
      </c>
      <c r="E369" s="63">
        <f>E367*E22</f>
        <v>8731.4</v>
      </c>
      <c r="F369" s="63">
        <f>F367*F22</f>
        <v>8731.4</v>
      </c>
    </row>
    <row r="370" spans="1:6" ht="17">
      <c r="A370" s="70"/>
      <c r="B370" s="70" t="s">
        <v>21</v>
      </c>
      <c r="C370" s="82"/>
      <c r="D370" s="63">
        <f>D367+D88</f>
        <v>392.5</v>
      </c>
      <c r="E370" s="63">
        <f>E367+E88</f>
        <v>392.5</v>
      </c>
      <c r="F370" s="63">
        <f>F367+F88</f>
        <v>392.5</v>
      </c>
    </row>
    <row r="371" spans="1:6" ht="17">
      <c r="A371" s="70"/>
      <c r="B371" s="70" t="s">
        <v>12</v>
      </c>
      <c r="C371" s="83"/>
      <c r="D371" s="63">
        <f>D370/D7*100</f>
        <v>5.7366267173341132</v>
      </c>
      <c r="E371" s="63">
        <f>E370/E7*100</f>
        <v>5.7366267173341132</v>
      </c>
      <c r="F371" s="63">
        <f>F370/F7*100</f>
        <v>5.7366267173341132</v>
      </c>
    </row>
    <row r="372" spans="1:6" ht="17">
      <c r="A372" s="70"/>
      <c r="B372" s="70" t="s">
        <v>13</v>
      </c>
      <c r="C372" s="84"/>
      <c r="D372" s="63">
        <f>D370*D22</f>
        <v>11500.25</v>
      </c>
      <c r="E372" s="63">
        <f>E370*E22</f>
        <v>11500.25</v>
      </c>
      <c r="F372" s="63">
        <f>F370*F22</f>
        <v>11500.25</v>
      </c>
    </row>
    <row r="373" spans="1:6" ht="17">
      <c r="A373" s="70"/>
      <c r="B373" s="70" t="s">
        <v>22</v>
      </c>
      <c r="C373" s="70"/>
      <c r="D373" s="63">
        <f>D372/D23</f>
        <v>2300.0500000000002</v>
      </c>
      <c r="E373" s="63">
        <f>E372/E23</f>
        <v>2300.0500000000002</v>
      </c>
      <c r="F373" s="63">
        <f>F372/F23</f>
        <v>2300.0500000000002</v>
      </c>
    </row>
    <row r="374" spans="1:6" ht="17">
      <c r="A374" s="70"/>
      <c r="B374" s="70" t="s">
        <v>25</v>
      </c>
      <c r="C374" s="83"/>
      <c r="D374" s="63">
        <f>D371-D10</f>
        <v>3.536626717334113</v>
      </c>
      <c r="E374" s="63">
        <f>E371-E10</f>
        <v>3.9366267173341134</v>
      </c>
      <c r="F374" s="63">
        <f>F371-F10</f>
        <v>3.7366267173341132</v>
      </c>
    </row>
    <row r="376" spans="1:6" ht="34">
      <c r="A376" s="44">
        <v>13</v>
      </c>
      <c r="B376" s="21" t="s">
        <v>336</v>
      </c>
      <c r="C376" s="85"/>
      <c r="D376" s="86"/>
      <c r="E376" s="86"/>
      <c r="F376" s="86"/>
    </row>
    <row r="377" spans="1:6" ht="43" customHeight="1">
      <c r="A377" s="80"/>
      <c r="B377" s="87" t="s">
        <v>10</v>
      </c>
      <c r="C377" s="85"/>
      <c r="D377" s="86"/>
      <c r="E377" s="86"/>
      <c r="F377" s="86"/>
    </row>
    <row r="378" spans="1:6" ht="17">
      <c r="A378" s="87"/>
      <c r="B378" s="87" t="s">
        <v>337</v>
      </c>
      <c r="C378" s="85"/>
      <c r="D378" s="86">
        <f>D7</f>
        <v>6842</v>
      </c>
      <c r="E378" s="86">
        <f>E82</f>
        <v>714.77</v>
      </c>
      <c r="F378" s="86">
        <f>F82</f>
        <v>714.77</v>
      </c>
    </row>
    <row r="379" spans="1:6" ht="17">
      <c r="A379" s="87"/>
      <c r="B379" s="87" t="s">
        <v>17</v>
      </c>
      <c r="C379" s="85"/>
      <c r="D379" s="86">
        <f>D82</f>
        <v>714.77</v>
      </c>
      <c r="E379" s="86">
        <f>E53</f>
        <v>0</v>
      </c>
      <c r="F379" s="86">
        <f>F53</f>
        <v>0</v>
      </c>
    </row>
    <row r="380" spans="1:6" ht="17">
      <c r="A380" s="87"/>
      <c r="B380" s="87" t="s">
        <v>202</v>
      </c>
      <c r="C380" s="85"/>
      <c r="D380" s="86">
        <f>D85</f>
        <v>225</v>
      </c>
      <c r="E380" s="86">
        <f>E85</f>
        <v>225</v>
      </c>
      <c r="F380" s="86">
        <f>F85</f>
        <v>225</v>
      </c>
    </row>
    <row r="381" spans="1:6" ht="17">
      <c r="A381" s="87"/>
      <c r="B381" s="87" t="s">
        <v>123</v>
      </c>
      <c r="C381" s="85"/>
      <c r="D381" s="86">
        <f>D380/D7*100</f>
        <v>3.2885121309558611</v>
      </c>
      <c r="E381" s="86">
        <f>E380/E7*100</f>
        <v>3.2885121309558611</v>
      </c>
      <c r="F381" s="86">
        <f>F380/F7*100</f>
        <v>3.2885121309558611</v>
      </c>
    </row>
    <row r="382" spans="1:6" ht="17">
      <c r="A382" s="87"/>
      <c r="B382" s="87" t="s">
        <v>18</v>
      </c>
      <c r="C382" s="85"/>
      <c r="D382" s="86">
        <f>D380*D22</f>
        <v>6592.5</v>
      </c>
      <c r="E382" s="86">
        <f>E380*E22</f>
        <v>6592.5</v>
      </c>
      <c r="F382" s="86">
        <f>F380*F22</f>
        <v>6592.5</v>
      </c>
    </row>
    <row r="383" spans="1:6" ht="17">
      <c r="A383" s="87"/>
      <c r="B383" s="87" t="s">
        <v>19</v>
      </c>
      <c r="C383" s="85"/>
      <c r="D383" s="86">
        <f>D382/D23</f>
        <v>1318.5</v>
      </c>
      <c r="E383" s="86">
        <f>E382/E23</f>
        <v>1318.5</v>
      </c>
      <c r="F383" s="86">
        <f>F382/F23</f>
        <v>1318.5</v>
      </c>
    </row>
    <row r="384" spans="1:6" ht="17">
      <c r="A384" s="87"/>
      <c r="B384" s="87" t="s">
        <v>25</v>
      </c>
      <c r="C384" s="85"/>
      <c r="D384" s="86">
        <f>D381-D10</f>
        <v>1.088512130955861</v>
      </c>
      <c r="E384" s="86">
        <f>E381-E10</f>
        <v>1.4885121309558611</v>
      </c>
      <c r="F384" s="86">
        <f>F381-F10</f>
        <v>1.2885121309558611</v>
      </c>
    </row>
    <row r="386" spans="1:6" ht="17">
      <c r="A386" s="44">
        <v>14</v>
      </c>
      <c r="B386" s="3" t="s">
        <v>303</v>
      </c>
      <c r="C386" s="57"/>
      <c r="D386" s="58"/>
      <c r="E386" s="58"/>
      <c r="F386" s="58"/>
    </row>
    <row r="387" spans="1:6" ht="40" customHeight="1">
      <c r="A387" s="80"/>
      <c r="B387" s="4" t="s">
        <v>304</v>
      </c>
      <c r="C387" s="57"/>
      <c r="D387" s="58"/>
      <c r="E387" s="58"/>
      <c r="F387" s="58"/>
    </row>
    <row r="388" spans="1:6" ht="17">
      <c r="A388" s="59"/>
      <c r="B388" s="59" t="s">
        <v>201</v>
      </c>
      <c r="C388" s="57"/>
      <c r="D388" s="58">
        <f>D55</f>
        <v>275</v>
      </c>
      <c r="E388" s="58">
        <f>E55</f>
        <v>275</v>
      </c>
      <c r="F388" s="58">
        <f>F55</f>
        <v>275</v>
      </c>
    </row>
    <row r="389" spans="1:6" ht="34">
      <c r="A389" s="59"/>
      <c r="B389" s="59" t="s">
        <v>133</v>
      </c>
      <c r="C389" s="57"/>
      <c r="D389" s="58">
        <f t="shared" ref="D389:F390" si="17">D86</f>
        <v>0.57999999999999996</v>
      </c>
      <c r="E389" s="58">
        <f t="shared" si="17"/>
        <v>0.57999999999999996</v>
      </c>
      <c r="F389" s="58">
        <f t="shared" si="17"/>
        <v>0.57999999999999996</v>
      </c>
    </row>
    <row r="390" spans="1:6" ht="17">
      <c r="A390" s="59"/>
      <c r="B390" s="59" t="s">
        <v>134</v>
      </c>
      <c r="C390" s="57"/>
      <c r="D390" s="58">
        <f t="shared" si="17"/>
        <v>0.42</v>
      </c>
      <c r="E390" s="58">
        <f t="shared" si="17"/>
        <v>0.42</v>
      </c>
      <c r="F390" s="58">
        <f t="shared" si="17"/>
        <v>0.42</v>
      </c>
    </row>
    <row r="391" spans="1:6" ht="34">
      <c r="A391" s="59"/>
      <c r="B391" s="59" t="s">
        <v>207</v>
      </c>
      <c r="C391" s="57"/>
      <c r="D391" s="58">
        <f>D388*D390</f>
        <v>115.5</v>
      </c>
      <c r="E391" s="58">
        <f t="shared" ref="E391:F391" si="18">E388*E390</f>
        <v>115.5</v>
      </c>
      <c r="F391" s="58">
        <f t="shared" si="18"/>
        <v>115.5</v>
      </c>
    </row>
    <row r="392" spans="1:6" ht="17">
      <c r="A392" s="59"/>
      <c r="B392" s="59" t="s">
        <v>208</v>
      </c>
      <c r="C392" s="57"/>
      <c r="D392" s="58">
        <f>D391/D7*100</f>
        <v>1.6881028938906755</v>
      </c>
      <c r="E392" s="58">
        <f>E391/E7*100</f>
        <v>1.6881028938906755</v>
      </c>
      <c r="F392" s="58">
        <f>F391/F7*100</f>
        <v>1.6881028938906755</v>
      </c>
    </row>
    <row r="393" spans="1:6" ht="17">
      <c r="A393" s="59"/>
      <c r="B393" s="59" t="s">
        <v>18</v>
      </c>
      <c r="C393" s="57"/>
      <c r="D393" s="58">
        <f>D391*D22</f>
        <v>3384.15</v>
      </c>
      <c r="E393" s="58">
        <f>E391*E22</f>
        <v>3384.15</v>
      </c>
      <c r="F393" s="58">
        <f>F391*F22</f>
        <v>3384.15</v>
      </c>
    </row>
    <row r="394" spans="1:6" ht="17">
      <c r="A394" s="59"/>
      <c r="B394" s="59" t="s">
        <v>19</v>
      </c>
      <c r="C394" s="57"/>
      <c r="D394" s="58">
        <f>D393/D23</f>
        <v>676.83</v>
      </c>
      <c r="E394" s="58">
        <f>E393/E23</f>
        <v>676.83</v>
      </c>
      <c r="F394" s="58">
        <f>F393/F23</f>
        <v>676.83</v>
      </c>
    </row>
    <row r="395" spans="1:6" ht="17">
      <c r="A395" s="59"/>
      <c r="B395" s="59" t="s">
        <v>25</v>
      </c>
      <c r="C395" s="57"/>
      <c r="D395" s="58">
        <f>D392-D10</f>
        <v>-0.51189710610932471</v>
      </c>
      <c r="E395" s="58">
        <f>E392-E10</f>
        <v>-0.11189710610932457</v>
      </c>
      <c r="F395" s="58">
        <f>F392-F10</f>
        <v>-0.31189710610932453</v>
      </c>
    </row>
    <row r="397" spans="1:6" ht="17">
      <c r="A397" s="44">
        <v>15</v>
      </c>
      <c r="B397" s="10" t="s">
        <v>305</v>
      </c>
      <c r="C397" s="88"/>
      <c r="D397" s="63"/>
      <c r="E397" s="63"/>
      <c r="F397" s="63"/>
    </row>
    <row r="398" spans="1:6" ht="34">
      <c r="A398" s="70"/>
      <c r="B398" s="11" t="s">
        <v>338</v>
      </c>
      <c r="C398" s="88"/>
      <c r="D398" s="63"/>
      <c r="E398" s="63"/>
      <c r="F398" s="63"/>
    </row>
    <row r="399" spans="1:6" ht="17">
      <c r="A399" s="70"/>
      <c r="B399" s="70" t="s">
        <v>42</v>
      </c>
      <c r="C399" s="88"/>
      <c r="D399" s="63">
        <f>(D59/100)*D130</f>
        <v>57.753999999999998</v>
      </c>
      <c r="E399" s="63">
        <f>(E59/100)*E130</f>
        <v>57.753999999999998</v>
      </c>
      <c r="F399" s="63">
        <f>(F59/100)*F130</f>
        <v>57.753999999999998</v>
      </c>
    </row>
    <row r="400" spans="1:6" ht="17">
      <c r="A400" s="70"/>
      <c r="B400" s="70" t="s">
        <v>28</v>
      </c>
      <c r="C400" s="88"/>
      <c r="D400" s="89">
        <f>D399*D22</f>
        <v>1692.1922</v>
      </c>
      <c r="E400" s="89">
        <f>E399*E22</f>
        <v>1692.1922</v>
      </c>
      <c r="F400" s="89">
        <f>F399*F22</f>
        <v>1692.1922</v>
      </c>
    </row>
    <row r="401" spans="1:6" ht="17">
      <c r="A401" s="70"/>
      <c r="B401" s="70" t="s">
        <v>21</v>
      </c>
      <c r="C401" s="88"/>
      <c r="D401" s="63">
        <f>D399+D88</f>
        <v>152.25399999999999</v>
      </c>
      <c r="E401" s="63">
        <f>E399+E88</f>
        <v>152.25399999999999</v>
      </c>
      <c r="F401" s="63">
        <f>F399+F88</f>
        <v>152.25399999999999</v>
      </c>
    </row>
    <row r="402" spans="1:6" ht="17">
      <c r="A402" s="70"/>
      <c r="B402" s="70" t="s">
        <v>12</v>
      </c>
      <c r="C402" s="88"/>
      <c r="D402" s="63">
        <f>D401/D7*100</f>
        <v>2.2252850043846828</v>
      </c>
      <c r="E402" s="63">
        <f>E401/E7*100</f>
        <v>2.2252850043846828</v>
      </c>
      <c r="F402" s="63">
        <f>F401/F7*100</f>
        <v>2.2252850043846828</v>
      </c>
    </row>
    <row r="403" spans="1:6" ht="17">
      <c r="A403" s="70"/>
      <c r="B403" s="70" t="s">
        <v>13</v>
      </c>
      <c r="C403" s="88"/>
      <c r="D403" s="63">
        <f>D401*D22</f>
        <v>4461.0421999999999</v>
      </c>
      <c r="E403" s="63">
        <f>E401*E22</f>
        <v>4461.0421999999999</v>
      </c>
      <c r="F403" s="63">
        <f>F401*F22</f>
        <v>4461.0421999999999</v>
      </c>
    </row>
    <row r="404" spans="1:6" ht="17">
      <c r="A404" s="70"/>
      <c r="B404" s="70" t="s">
        <v>22</v>
      </c>
      <c r="C404" s="88"/>
      <c r="D404" s="63">
        <f>D403/D23</f>
        <v>892.20844</v>
      </c>
      <c r="E404" s="63">
        <f>E403/E23</f>
        <v>892.20844</v>
      </c>
      <c r="F404" s="63">
        <f>F403/F23</f>
        <v>892.20844</v>
      </c>
    </row>
    <row r="405" spans="1:6" ht="17">
      <c r="A405" s="70"/>
      <c r="B405" s="70" t="s">
        <v>25</v>
      </c>
      <c r="C405" s="88"/>
      <c r="D405" s="63">
        <f>D402-D10</f>
        <v>2.5285004384682619E-2</v>
      </c>
      <c r="E405" s="63">
        <f>E402-E10</f>
        <v>0.42528500438468275</v>
      </c>
      <c r="F405" s="63">
        <f>F402-F10</f>
        <v>0.2252850043846828</v>
      </c>
    </row>
    <row r="406" spans="1:6">
      <c r="A406" s="70"/>
      <c r="B406" s="70"/>
      <c r="C406" s="88"/>
      <c r="D406" s="63"/>
      <c r="E406" s="63"/>
      <c r="F406" s="63"/>
    </row>
    <row r="407" spans="1:6" ht="34">
      <c r="A407" s="70"/>
      <c r="B407" s="11" t="s">
        <v>339</v>
      </c>
      <c r="C407" s="88"/>
      <c r="D407" s="63"/>
      <c r="E407" s="63"/>
      <c r="F407" s="63"/>
    </row>
    <row r="408" spans="1:6" ht="17">
      <c r="A408" s="70"/>
      <c r="B408" s="70" t="s">
        <v>42</v>
      </c>
      <c r="C408" s="88"/>
      <c r="D408" s="63">
        <f>(D60/100)*D58</f>
        <v>31.936999999999998</v>
      </c>
      <c r="E408" s="63">
        <f>(E60/100)*E58</f>
        <v>31.936999999999998</v>
      </c>
      <c r="F408" s="63">
        <f>(F60/100)*F58</f>
        <v>31.936999999999998</v>
      </c>
    </row>
    <row r="409" spans="1:6" ht="17">
      <c r="A409" s="70"/>
      <c r="B409" s="70" t="s">
        <v>28</v>
      </c>
      <c r="C409" s="88"/>
      <c r="D409" s="63">
        <f>D408*D22</f>
        <v>935.75409999999999</v>
      </c>
      <c r="E409" s="63">
        <f>E408*E22</f>
        <v>935.75409999999999</v>
      </c>
      <c r="F409" s="63">
        <f>F408*F22</f>
        <v>935.75409999999999</v>
      </c>
    </row>
    <row r="410" spans="1:6" ht="17">
      <c r="A410" s="70"/>
      <c r="B410" s="70" t="s">
        <v>21</v>
      </c>
      <c r="C410" s="88"/>
      <c r="D410" s="63">
        <f>D408+D88</f>
        <v>126.437</v>
      </c>
      <c r="E410" s="63">
        <f>E408+E88</f>
        <v>126.437</v>
      </c>
      <c r="F410" s="63">
        <f>F408+F88</f>
        <v>126.437</v>
      </c>
    </row>
    <row r="411" spans="1:6" ht="17">
      <c r="A411" s="70"/>
      <c r="B411" s="70" t="s">
        <v>12</v>
      </c>
      <c r="C411" s="88"/>
      <c r="D411" s="63">
        <f>D410/D7*100</f>
        <v>1.8479538146740717</v>
      </c>
      <c r="E411" s="63">
        <f>E410/E7*100</f>
        <v>1.8479538146740717</v>
      </c>
      <c r="F411" s="63">
        <f>F410/F7*100</f>
        <v>1.8479538146740717</v>
      </c>
    </row>
    <row r="412" spans="1:6" ht="17">
      <c r="A412" s="70"/>
      <c r="B412" s="70" t="s">
        <v>13</v>
      </c>
      <c r="C412" s="88"/>
      <c r="D412" s="63">
        <f>D410*D22</f>
        <v>3704.6041</v>
      </c>
      <c r="E412" s="63">
        <f>E410*E22</f>
        <v>3704.6041</v>
      </c>
      <c r="F412" s="63">
        <f>F410*F22</f>
        <v>3704.6041</v>
      </c>
    </row>
    <row r="413" spans="1:6" ht="17">
      <c r="A413" s="70"/>
      <c r="B413" s="70" t="s">
        <v>22</v>
      </c>
      <c r="C413" s="88"/>
      <c r="D413" s="63">
        <f>D412/D23</f>
        <v>740.92082000000005</v>
      </c>
      <c r="E413" s="63">
        <f>E412/E23</f>
        <v>740.92082000000005</v>
      </c>
      <c r="F413" s="63">
        <f>F412/F23</f>
        <v>740.92082000000005</v>
      </c>
    </row>
    <row r="414" spans="1:6" ht="17">
      <c r="A414" s="70"/>
      <c r="B414" s="70" t="s">
        <v>25</v>
      </c>
      <c r="C414" s="88"/>
      <c r="D414" s="63">
        <f>D411-D10</f>
        <v>-0.35204618532592846</v>
      </c>
      <c r="E414" s="63">
        <f>E411-E10</f>
        <v>4.7953814674071671E-2</v>
      </c>
      <c r="F414" s="63">
        <f>F411-F10</f>
        <v>-0.15204618532592828</v>
      </c>
    </row>
    <row r="416" spans="1:6" ht="17">
      <c r="A416" s="44">
        <v>16</v>
      </c>
      <c r="B416" s="10" t="s">
        <v>340</v>
      </c>
      <c r="C416" s="88"/>
      <c r="D416" s="63"/>
      <c r="E416" s="63"/>
      <c r="F416" s="63"/>
    </row>
    <row r="417" spans="1:6" ht="43" customHeight="1">
      <c r="A417" s="90"/>
      <c r="B417" s="11" t="s">
        <v>341</v>
      </c>
      <c r="C417" s="88"/>
      <c r="D417" s="63"/>
      <c r="E417" s="63"/>
      <c r="F417" s="63"/>
    </row>
    <row r="418" spans="1:6" ht="17">
      <c r="A418" s="70"/>
      <c r="B418" s="70" t="s">
        <v>42</v>
      </c>
      <c r="C418" s="88"/>
      <c r="D418" s="63">
        <f>(D64/100)*D62</f>
        <v>88.047600000000003</v>
      </c>
      <c r="E418" s="63">
        <f t="shared" ref="E418:F418" si="19">(E64/100)*E62</f>
        <v>88.047600000000003</v>
      </c>
      <c r="F418" s="63">
        <f t="shared" si="19"/>
        <v>88.047600000000003</v>
      </c>
    </row>
    <row r="419" spans="1:6" ht="17">
      <c r="A419" s="70"/>
      <c r="B419" s="70" t="s">
        <v>28</v>
      </c>
      <c r="C419" s="88"/>
      <c r="D419" s="63">
        <f>D418*D22</f>
        <v>2579.79468</v>
      </c>
      <c r="E419" s="63">
        <f>E418*E22</f>
        <v>2579.79468</v>
      </c>
      <c r="F419" s="63">
        <f>F418*F22</f>
        <v>2579.79468</v>
      </c>
    </row>
    <row r="420" spans="1:6" ht="17">
      <c r="A420" s="70"/>
      <c r="B420" s="70" t="s">
        <v>21</v>
      </c>
      <c r="C420" s="88"/>
      <c r="D420" s="63">
        <f>D418+D88</f>
        <v>182.54759999999999</v>
      </c>
      <c r="E420" s="63">
        <f>E418+E88</f>
        <v>182.54759999999999</v>
      </c>
      <c r="F420" s="63">
        <f>F418+F88</f>
        <v>182.54759999999999</v>
      </c>
    </row>
    <row r="421" spans="1:6" ht="17">
      <c r="A421" s="70"/>
      <c r="B421" s="70" t="s">
        <v>12</v>
      </c>
      <c r="C421" s="88"/>
      <c r="D421" s="63">
        <f>D420/D7*100</f>
        <v>2.6680444314527914</v>
      </c>
      <c r="E421" s="63">
        <f>E420/E7*100</f>
        <v>2.6680444314527914</v>
      </c>
      <c r="F421" s="63">
        <f>F420/F7*100</f>
        <v>2.6680444314527914</v>
      </c>
    </row>
    <row r="422" spans="1:6" ht="17">
      <c r="A422" s="70"/>
      <c r="B422" s="70" t="s">
        <v>13</v>
      </c>
      <c r="C422" s="88"/>
      <c r="D422" s="63">
        <f>D420*D22</f>
        <v>5348.6446799999994</v>
      </c>
      <c r="E422" s="63">
        <f>E420*E22</f>
        <v>5348.6446799999994</v>
      </c>
      <c r="F422" s="63">
        <f>F420*F22</f>
        <v>5348.6446799999994</v>
      </c>
    </row>
    <row r="423" spans="1:6" ht="17">
      <c r="A423" s="70"/>
      <c r="B423" s="70" t="s">
        <v>22</v>
      </c>
      <c r="C423" s="88"/>
      <c r="D423" s="63">
        <f>D422/D23</f>
        <v>1069.728936</v>
      </c>
      <c r="E423" s="63">
        <f>E422/E23</f>
        <v>1069.728936</v>
      </c>
      <c r="F423" s="63">
        <f>F422/F23</f>
        <v>1069.728936</v>
      </c>
    </row>
    <row r="424" spans="1:6" ht="17">
      <c r="A424" s="70"/>
      <c r="B424" s="70" t="s">
        <v>25</v>
      </c>
      <c r="C424" s="88"/>
      <c r="D424" s="63">
        <f>D421-D10</f>
        <v>0.46804443145279118</v>
      </c>
      <c r="E424" s="63">
        <f>E421-E10</f>
        <v>0.86804443145279131</v>
      </c>
      <c r="F424" s="63">
        <f>F421-F10</f>
        <v>0.66804443145279135</v>
      </c>
    </row>
    <row r="425" spans="1:6">
      <c r="A425" s="70"/>
      <c r="B425" s="70"/>
      <c r="C425" s="88"/>
      <c r="D425" s="63"/>
      <c r="E425" s="63"/>
      <c r="F425" s="63"/>
    </row>
    <row r="426" spans="1:6" ht="17">
      <c r="A426" s="70"/>
      <c r="B426" s="11" t="s">
        <v>342</v>
      </c>
      <c r="C426" s="88"/>
      <c r="D426" s="63"/>
      <c r="E426" s="63"/>
      <c r="F426" s="63"/>
    </row>
    <row r="427" spans="1:6" ht="17">
      <c r="A427" s="70"/>
      <c r="B427" s="70" t="s">
        <v>42</v>
      </c>
      <c r="C427" s="88"/>
      <c r="D427" s="63">
        <f>(D65/100)*D62</f>
        <v>29.3492</v>
      </c>
      <c r="E427" s="63">
        <f t="shared" ref="E427:F427" si="20">(E65/100)*E62</f>
        <v>29.3492</v>
      </c>
      <c r="F427" s="63">
        <f t="shared" si="20"/>
        <v>29.3492</v>
      </c>
    </row>
    <row r="428" spans="1:6" ht="17">
      <c r="A428" s="70"/>
      <c r="B428" s="70" t="s">
        <v>28</v>
      </c>
      <c r="C428" s="88"/>
      <c r="D428" s="63">
        <f>D427*D22</f>
        <v>859.93155999999999</v>
      </c>
      <c r="E428" s="63">
        <f>E427*E22</f>
        <v>859.93155999999999</v>
      </c>
      <c r="F428" s="63">
        <f>F427*F22</f>
        <v>859.93155999999999</v>
      </c>
    </row>
    <row r="429" spans="1:6" ht="17">
      <c r="A429" s="70"/>
      <c r="B429" s="70" t="s">
        <v>21</v>
      </c>
      <c r="C429" s="88"/>
      <c r="D429" s="63">
        <f>D427+D88</f>
        <v>123.8492</v>
      </c>
      <c r="E429" s="63">
        <f>E427+E88</f>
        <v>123.8492</v>
      </c>
      <c r="F429" s="63">
        <f>F427+F88</f>
        <v>123.8492</v>
      </c>
    </row>
    <row r="430" spans="1:6" ht="17">
      <c r="A430" s="70"/>
      <c r="B430" s="70" t="s">
        <v>12</v>
      </c>
      <c r="C430" s="88"/>
      <c r="D430" s="63">
        <f>D429/D7*100</f>
        <v>1.8101315404852381</v>
      </c>
      <c r="E430" s="63">
        <f>E429/E7*100</f>
        <v>1.8101315404852381</v>
      </c>
      <c r="F430" s="63">
        <f>F429/F7*100</f>
        <v>1.8101315404852381</v>
      </c>
    </row>
    <row r="431" spans="1:6" ht="17">
      <c r="A431" s="70"/>
      <c r="B431" s="70" t="s">
        <v>13</v>
      </c>
      <c r="C431" s="88"/>
      <c r="D431" s="63">
        <f>D429*D22</f>
        <v>3628.7815599999999</v>
      </c>
      <c r="E431" s="63">
        <f>E429*E22</f>
        <v>3628.7815599999999</v>
      </c>
      <c r="F431" s="63">
        <f>F429*F22</f>
        <v>3628.7815599999999</v>
      </c>
    </row>
    <row r="432" spans="1:6" ht="17">
      <c r="A432" s="70"/>
      <c r="B432" s="70" t="s">
        <v>22</v>
      </c>
      <c r="C432" s="88"/>
      <c r="D432" s="63">
        <f>D431/D23</f>
        <v>725.75631199999998</v>
      </c>
      <c r="E432" s="63">
        <f>E431/E23</f>
        <v>725.75631199999998</v>
      </c>
      <c r="F432" s="63">
        <f>F431/F23</f>
        <v>725.75631199999998</v>
      </c>
    </row>
    <row r="433" spans="1:6" ht="17">
      <c r="A433" s="70"/>
      <c r="B433" s="70" t="s">
        <v>25</v>
      </c>
      <c r="C433" s="88"/>
      <c r="D433" s="63">
        <f>D430-D10</f>
        <v>-0.38986845951476212</v>
      </c>
      <c r="E433" s="63">
        <f>E430-E10</f>
        <v>1.0131540485238011E-2</v>
      </c>
      <c r="F433" s="63">
        <f>F430-F10</f>
        <v>-0.18986845951476194</v>
      </c>
    </row>
    <row r="435" spans="1:6" ht="17">
      <c r="A435" s="44">
        <v>17</v>
      </c>
      <c r="B435" s="8" t="s">
        <v>311</v>
      </c>
      <c r="C435" s="91"/>
      <c r="D435" s="68"/>
      <c r="E435" s="68"/>
      <c r="F435" s="68"/>
    </row>
    <row r="436" spans="1:6" ht="34">
      <c r="A436" s="44"/>
      <c r="B436" s="9" t="s">
        <v>312</v>
      </c>
      <c r="C436" s="91"/>
      <c r="D436" s="68"/>
      <c r="E436" s="68"/>
      <c r="F436" s="68"/>
    </row>
    <row r="437" spans="1:6" ht="17">
      <c r="A437" s="69"/>
      <c r="B437" s="69" t="s">
        <v>59</v>
      </c>
      <c r="C437" s="91"/>
      <c r="D437" s="68">
        <f>D142</f>
        <v>4969</v>
      </c>
      <c r="E437" s="68">
        <f t="shared" ref="E437:F437" si="21">E142</f>
        <v>4969</v>
      </c>
      <c r="F437" s="68">
        <f t="shared" si="21"/>
        <v>4969</v>
      </c>
    </row>
    <row r="438" spans="1:6" ht="17">
      <c r="A438" s="69"/>
      <c r="B438" s="69" t="s">
        <v>116</v>
      </c>
      <c r="C438" s="91"/>
      <c r="D438" s="68">
        <f>D143</f>
        <v>124.22499999999999</v>
      </c>
      <c r="E438" s="68">
        <f t="shared" ref="E438:F438" si="22">E143</f>
        <v>124.22499999999999</v>
      </c>
      <c r="F438" s="68">
        <f t="shared" si="22"/>
        <v>124.22499999999999</v>
      </c>
    </row>
    <row r="439" spans="1:6" ht="17">
      <c r="A439" s="69"/>
      <c r="B439" s="69" t="s">
        <v>54</v>
      </c>
      <c r="C439" s="91"/>
      <c r="D439" s="68">
        <f>D438/D7*100</f>
        <v>1.8156240865244078</v>
      </c>
      <c r="E439" s="68">
        <f>E438/E7*100</f>
        <v>1.8156240865244078</v>
      </c>
      <c r="F439" s="68">
        <f>F438/F7*100</f>
        <v>1.8156240865244078</v>
      </c>
    </row>
    <row r="440" spans="1:6" ht="17">
      <c r="A440" s="69"/>
      <c r="B440" s="69" t="s">
        <v>25</v>
      </c>
      <c r="C440" s="91"/>
      <c r="D440" s="68">
        <f>D439-D18</f>
        <v>1.5104224513023108</v>
      </c>
      <c r="E440" s="68">
        <f>E439-E18</f>
        <v>1.5714627783467301</v>
      </c>
      <c r="F440" s="68">
        <f>F439-F18</f>
        <v>1.4834511440036138</v>
      </c>
    </row>
    <row r="442" spans="1:6" ht="17">
      <c r="A442" s="44">
        <v>18</v>
      </c>
      <c r="B442" s="7" t="s">
        <v>286</v>
      </c>
      <c r="C442" s="45"/>
      <c r="D442" s="46"/>
      <c r="E442" s="46"/>
      <c r="F442" s="46"/>
    </row>
    <row r="443" spans="1:6" ht="17">
      <c r="A443" s="44"/>
      <c r="B443" s="44" t="s">
        <v>29</v>
      </c>
      <c r="C443" s="45"/>
      <c r="D443" s="46">
        <f>D444/D26</f>
        <v>0</v>
      </c>
      <c r="E443" s="46">
        <f>E444/E26</f>
        <v>0</v>
      </c>
      <c r="F443" s="46">
        <f>F444/F26</f>
        <v>0</v>
      </c>
    </row>
    <row r="444" spans="1:6" ht="17">
      <c r="A444" s="44"/>
      <c r="B444" s="44" t="s">
        <v>28</v>
      </c>
      <c r="C444" s="45"/>
      <c r="D444" s="46">
        <f>D45/100*D144</f>
        <v>0</v>
      </c>
      <c r="E444" s="46">
        <f>E45/100*E144</f>
        <v>0</v>
      </c>
      <c r="F444" s="46">
        <f>F45/100*F144</f>
        <v>0</v>
      </c>
    </row>
    <row r="445" spans="1:6" ht="17">
      <c r="A445" s="44"/>
      <c r="B445" s="44" t="s">
        <v>21</v>
      </c>
      <c r="C445" s="45"/>
      <c r="D445" s="46">
        <f>D447/D26</f>
        <v>78.084300000000013</v>
      </c>
      <c r="E445" s="46">
        <f>E447/E26</f>
        <v>78.084300000000013</v>
      </c>
      <c r="F445" s="46">
        <f>F447/F26</f>
        <v>78.084300000000013</v>
      </c>
    </row>
    <row r="446" spans="1:6" ht="17">
      <c r="A446" s="44"/>
      <c r="B446" s="44" t="s">
        <v>12</v>
      </c>
      <c r="C446" s="45"/>
      <c r="D446" s="46">
        <f>D445/D7*100</f>
        <v>1.1412496346097634</v>
      </c>
      <c r="E446" s="46">
        <f>E445/E7*100</f>
        <v>1.1412496346097634</v>
      </c>
      <c r="F446" s="46">
        <f>F445/F7*100</f>
        <v>1.1412496346097634</v>
      </c>
    </row>
    <row r="447" spans="1:6" ht="17">
      <c r="A447" s="44"/>
      <c r="B447" s="44" t="s">
        <v>13</v>
      </c>
      <c r="C447" s="45"/>
      <c r="D447" s="46">
        <f>D146+D444</f>
        <v>3123.3720000000003</v>
      </c>
      <c r="E447" s="46">
        <f>E146+E444</f>
        <v>3123.3720000000003</v>
      </c>
      <c r="F447" s="46">
        <f>F146+F444</f>
        <v>3123.3720000000003</v>
      </c>
    </row>
    <row r="448" spans="1:6" ht="17">
      <c r="A448" s="44"/>
      <c r="B448" s="44" t="s">
        <v>25</v>
      </c>
      <c r="C448" s="45"/>
      <c r="D448" s="46">
        <f>D446-D18</f>
        <v>0.83604799938766627</v>
      </c>
      <c r="E448" s="46">
        <f>E446-E18</f>
        <v>0.89708832643208569</v>
      </c>
      <c r="F448" s="46">
        <f>F446-F18</f>
        <v>0.80907669208896937</v>
      </c>
    </row>
    <row r="449" spans="1:6">
      <c r="A449" s="44"/>
      <c r="B449" s="44"/>
      <c r="C449" s="45"/>
      <c r="D449" s="46"/>
      <c r="E449" s="46"/>
      <c r="F449" s="46"/>
    </row>
    <row r="450" spans="1:6" ht="17">
      <c r="A450" s="44"/>
      <c r="B450" s="7" t="s">
        <v>287</v>
      </c>
      <c r="C450" s="45"/>
      <c r="D450" s="46"/>
      <c r="E450" s="46"/>
      <c r="F450" s="46"/>
    </row>
    <row r="451" spans="1:6" ht="17">
      <c r="A451" s="44"/>
      <c r="B451" s="44" t="s">
        <v>29</v>
      </c>
      <c r="C451" s="45"/>
      <c r="D451" s="46">
        <f>D452/D26</f>
        <v>4.6140699999999999</v>
      </c>
      <c r="E451" s="46">
        <f>E452/E26</f>
        <v>4.6140699999999999</v>
      </c>
      <c r="F451" s="46">
        <f>F452/F26</f>
        <v>4.6140699999999999</v>
      </c>
    </row>
    <row r="452" spans="1:6" ht="17">
      <c r="A452" s="44"/>
      <c r="B452" s="44" t="s">
        <v>40</v>
      </c>
      <c r="C452" s="45"/>
      <c r="D452" s="46">
        <f>D46/100*D144</f>
        <v>184.56280000000001</v>
      </c>
      <c r="E452" s="46">
        <f>E46/100*E144</f>
        <v>184.56280000000001</v>
      </c>
      <c r="F452" s="46">
        <f>F46/100*F144</f>
        <v>184.56280000000001</v>
      </c>
    </row>
    <row r="453" spans="1:6" ht="17">
      <c r="A453" s="44"/>
      <c r="B453" s="44" t="s">
        <v>21</v>
      </c>
      <c r="C453" s="45"/>
      <c r="D453" s="46">
        <f>D455/D26</f>
        <v>82.698370000000011</v>
      </c>
      <c r="E453" s="46">
        <f>E455/E26</f>
        <v>82.698370000000011</v>
      </c>
      <c r="F453" s="46">
        <f>F455/F26</f>
        <v>82.698370000000011</v>
      </c>
    </row>
    <row r="454" spans="1:6" ht="17">
      <c r="A454" s="44"/>
      <c r="B454" s="44" t="s">
        <v>12</v>
      </c>
      <c r="C454" s="45"/>
      <c r="D454" s="46">
        <f>D453/D7*100</f>
        <v>1.2086870798012279</v>
      </c>
      <c r="E454" s="46">
        <f>E453/E7*100</f>
        <v>1.2086870798012279</v>
      </c>
      <c r="F454" s="46">
        <f>F453/F7*100</f>
        <v>1.2086870798012279</v>
      </c>
    </row>
    <row r="455" spans="1:6" ht="17">
      <c r="A455" s="44"/>
      <c r="B455" s="44" t="s">
        <v>41</v>
      </c>
      <c r="C455" s="45"/>
      <c r="D455" s="46">
        <f>D146+D452</f>
        <v>3307.9348000000005</v>
      </c>
      <c r="E455" s="46">
        <f>E146+E452</f>
        <v>3307.9348000000005</v>
      </c>
      <c r="F455" s="46">
        <f>F146+F452</f>
        <v>3307.9348000000005</v>
      </c>
    </row>
    <row r="456" spans="1:6" ht="17">
      <c r="A456" s="44"/>
      <c r="B456" s="44" t="s">
        <v>25</v>
      </c>
      <c r="C456" s="45"/>
      <c r="D456" s="46">
        <f>D454-D18</f>
        <v>0.90348544457913083</v>
      </c>
      <c r="E456" s="46">
        <f>E454-E18</f>
        <v>0.96452577162355024</v>
      </c>
      <c r="F456" s="46">
        <f>F454-F18</f>
        <v>0.87651413728043392</v>
      </c>
    </row>
    <row r="457" spans="1:6">
      <c r="A457" s="44"/>
      <c r="B457" s="44"/>
      <c r="C457" s="45"/>
      <c r="D457" s="46"/>
      <c r="E457" s="46"/>
      <c r="F457" s="46"/>
    </row>
    <row r="458" spans="1:6" ht="17">
      <c r="A458" s="44"/>
      <c r="B458" s="19" t="s">
        <v>288</v>
      </c>
      <c r="C458" s="45"/>
      <c r="D458" s="46"/>
      <c r="E458" s="46"/>
      <c r="F458" s="46"/>
    </row>
    <row r="459" spans="1:6" ht="17">
      <c r="A459" s="44"/>
      <c r="B459" s="44" t="s">
        <v>29</v>
      </c>
      <c r="C459" s="45"/>
      <c r="D459" s="46">
        <f>D460/D26</f>
        <v>9.2281399999999998</v>
      </c>
      <c r="E459" s="46">
        <f>E460/E26</f>
        <v>9.2281399999999998</v>
      </c>
      <c r="F459" s="46">
        <f>F460/F26</f>
        <v>9.2281399999999998</v>
      </c>
    </row>
    <row r="460" spans="1:6" ht="17">
      <c r="A460" s="44"/>
      <c r="B460" s="44" t="s">
        <v>40</v>
      </c>
      <c r="C460" s="45"/>
      <c r="D460" s="46">
        <f>D47/100*D144</f>
        <v>369.12560000000002</v>
      </c>
      <c r="E460" s="46">
        <f>E47/100*E144</f>
        <v>369.12560000000002</v>
      </c>
      <c r="F460" s="46">
        <f>F47/100*F144</f>
        <v>369.12560000000002</v>
      </c>
    </row>
    <row r="461" spans="1:6" ht="17">
      <c r="A461" s="44"/>
      <c r="B461" s="44" t="s">
        <v>21</v>
      </c>
      <c r="C461" s="45"/>
      <c r="D461" s="46">
        <f>D463/D26</f>
        <v>87.312440000000009</v>
      </c>
      <c r="E461" s="46">
        <f>E463/E26</f>
        <v>87.312440000000009</v>
      </c>
      <c r="F461" s="46">
        <f>F463/F26</f>
        <v>87.312440000000009</v>
      </c>
    </row>
    <row r="462" spans="1:6" ht="17">
      <c r="A462" s="44"/>
      <c r="B462" s="44" t="s">
        <v>12</v>
      </c>
      <c r="C462" s="45"/>
      <c r="D462" s="46">
        <f>D461/D7*100</f>
        <v>1.2761245249926925</v>
      </c>
      <c r="E462" s="46">
        <f>E461/E7*100</f>
        <v>1.2761245249926925</v>
      </c>
      <c r="F462" s="46">
        <f>F461/F7*100</f>
        <v>1.2761245249926925</v>
      </c>
    </row>
    <row r="463" spans="1:6" ht="17">
      <c r="A463" s="44"/>
      <c r="B463" s="44" t="s">
        <v>41</v>
      </c>
      <c r="C463" s="45"/>
      <c r="D463" s="46">
        <f>D146+D460</f>
        <v>3492.4976000000001</v>
      </c>
      <c r="E463" s="46">
        <f>E146+E460</f>
        <v>3492.4976000000001</v>
      </c>
      <c r="F463" s="46">
        <f>F146+F460</f>
        <v>3492.4976000000001</v>
      </c>
    </row>
    <row r="464" spans="1:6" ht="17">
      <c r="A464" s="44"/>
      <c r="B464" s="44" t="s">
        <v>25</v>
      </c>
      <c r="C464" s="45"/>
      <c r="D464" s="46">
        <f>D462-D18</f>
        <v>0.97092288977059538</v>
      </c>
      <c r="E464" s="46">
        <f>E462-E18</f>
        <v>1.0319632168150148</v>
      </c>
      <c r="F464" s="46">
        <f>F462-F18</f>
        <v>0.94395158247189848</v>
      </c>
    </row>
    <row r="466" spans="1:6" ht="17">
      <c r="A466" s="76">
        <v>19</v>
      </c>
      <c r="B466" s="14" t="s">
        <v>426</v>
      </c>
      <c r="C466" s="77"/>
      <c r="D466" s="66"/>
      <c r="E466" s="66"/>
      <c r="F466" s="66"/>
    </row>
    <row r="467" spans="1:6" ht="17">
      <c r="A467" s="92"/>
      <c r="B467" s="15" t="s">
        <v>427</v>
      </c>
      <c r="C467" s="77"/>
      <c r="D467" s="66"/>
      <c r="E467" s="66"/>
      <c r="F467" s="66"/>
    </row>
    <row r="468" spans="1:6" ht="17">
      <c r="A468" s="76"/>
      <c r="B468" s="76" t="s">
        <v>423</v>
      </c>
      <c r="C468" s="77"/>
      <c r="D468" s="66">
        <f>($D$74/100)*$D$71</f>
        <v>91.093600000000009</v>
      </c>
      <c r="E468" s="66">
        <f t="shared" ref="E468:F468" si="23">($D$74/100)*$D$71</f>
        <v>91.093600000000009</v>
      </c>
      <c r="F468" s="66">
        <f t="shared" si="23"/>
        <v>91.093600000000009</v>
      </c>
    </row>
    <row r="469" spans="1:6" ht="17">
      <c r="A469" s="76"/>
      <c r="B469" s="76" t="s">
        <v>28</v>
      </c>
      <c r="C469" s="77"/>
      <c r="D469" s="66">
        <f>$D$468*$D$22</f>
        <v>2669.0424800000005</v>
      </c>
      <c r="E469" s="66">
        <f>$D$468*$D$22</f>
        <v>2669.0424800000005</v>
      </c>
      <c r="F469" s="66">
        <f>$D$468*$D$22</f>
        <v>2669.0424800000005</v>
      </c>
    </row>
    <row r="470" spans="1:6" ht="17">
      <c r="A470" s="76"/>
      <c r="B470" s="76" t="s">
        <v>21</v>
      </c>
      <c r="C470" s="77"/>
      <c r="D470" s="66">
        <f>$D$468+$D$88</f>
        <v>185.59360000000001</v>
      </c>
      <c r="E470" s="66">
        <f>$D$468+$D$88</f>
        <v>185.59360000000001</v>
      </c>
      <c r="F470" s="66">
        <f>$D$468+$D$88</f>
        <v>185.59360000000001</v>
      </c>
    </row>
    <row r="471" spans="1:6" ht="17">
      <c r="A471" s="76"/>
      <c r="B471" s="76" t="s">
        <v>12</v>
      </c>
      <c r="C471" s="77"/>
      <c r="D471" s="66">
        <f>$D$470/$D$7*100</f>
        <v>2.7125635779011987</v>
      </c>
      <c r="E471" s="66">
        <f>$D$470/$D$7*100</f>
        <v>2.7125635779011987</v>
      </c>
      <c r="F471" s="66">
        <f>$D$470/$D$7*100</f>
        <v>2.7125635779011987</v>
      </c>
    </row>
    <row r="472" spans="1:6" ht="17">
      <c r="A472" s="76"/>
      <c r="B472" s="76" t="s">
        <v>13</v>
      </c>
      <c r="C472" s="77"/>
      <c r="D472" s="66">
        <f>$D$470*$D$22</f>
        <v>5437.8924800000004</v>
      </c>
      <c r="E472" s="66">
        <f>$D$470*$D$22</f>
        <v>5437.8924800000004</v>
      </c>
      <c r="F472" s="66">
        <f>$D$470*$D$22</f>
        <v>5437.8924800000004</v>
      </c>
    </row>
    <row r="473" spans="1:6" ht="17">
      <c r="A473" s="76"/>
      <c r="B473" s="76" t="s">
        <v>22</v>
      </c>
      <c r="C473" s="77"/>
      <c r="D473" s="66">
        <f>$D$472/$D$23</f>
        <v>1087.5784960000001</v>
      </c>
      <c r="E473" s="66">
        <f>$D$472/$D$23</f>
        <v>1087.5784960000001</v>
      </c>
      <c r="F473" s="66">
        <f>$D$472/$D$23</f>
        <v>1087.5784960000001</v>
      </c>
    </row>
    <row r="474" spans="1:6" ht="17">
      <c r="A474" s="76"/>
      <c r="B474" s="76" t="s">
        <v>25</v>
      </c>
      <c r="C474" s="77"/>
      <c r="D474" s="66">
        <f>$D$471-$D$10</f>
        <v>0.51256357790119855</v>
      </c>
      <c r="E474" s="66">
        <f>$E$471-$E$10</f>
        <v>0.91256357790119869</v>
      </c>
      <c r="F474" s="66">
        <f>$F$471-$F$10</f>
        <v>0.71256357790119873</v>
      </c>
    </row>
    <row r="475" spans="1:6">
      <c r="A475" s="76"/>
      <c r="B475" s="76"/>
      <c r="C475" s="77"/>
      <c r="D475" s="66"/>
      <c r="E475" s="66"/>
      <c r="F475" s="66"/>
    </row>
    <row r="476" spans="1:6" ht="17">
      <c r="A476" s="92"/>
      <c r="B476" s="15" t="s">
        <v>428</v>
      </c>
      <c r="C476" s="77"/>
      <c r="D476" s="66"/>
      <c r="E476" s="66"/>
      <c r="F476" s="66"/>
    </row>
    <row r="477" spans="1:6" ht="17">
      <c r="A477" s="76"/>
      <c r="B477" s="76" t="s">
        <v>423</v>
      </c>
      <c r="C477" s="77"/>
      <c r="D477" s="66">
        <f>($D$73/100)*$D$71</f>
        <v>45.546800000000005</v>
      </c>
      <c r="E477" s="66">
        <f t="shared" ref="E477:F477" si="24">($D$73/100)*$D$71</f>
        <v>45.546800000000005</v>
      </c>
      <c r="F477" s="66">
        <f t="shared" si="24"/>
        <v>45.546800000000005</v>
      </c>
    </row>
    <row r="478" spans="1:6" ht="17">
      <c r="A478" s="76"/>
      <c r="B478" s="76" t="s">
        <v>28</v>
      </c>
      <c r="C478" s="77"/>
      <c r="D478" s="66">
        <f ca="1">$D$478*$D$22</f>
        <v>1458.4250800000002</v>
      </c>
      <c r="E478" s="66">
        <f ca="1">$D$478*$D$22</f>
        <v>1458.4250800000002</v>
      </c>
      <c r="F478" s="66">
        <f ca="1">$D$478*$D$22</f>
        <v>1458.4250800000002</v>
      </c>
    </row>
    <row r="479" spans="1:6" ht="17">
      <c r="A479" s="76"/>
      <c r="B479" s="76" t="s">
        <v>21</v>
      </c>
      <c r="C479" s="77"/>
      <c r="D479" s="66">
        <f>$D$477+$D$88</f>
        <v>140.04680000000002</v>
      </c>
      <c r="E479" s="66">
        <f>$D$477+$D$88</f>
        <v>140.04680000000002</v>
      </c>
      <c r="F479" s="66">
        <f>$D$477+$D$88</f>
        <v>140.04680000000002</v>
      </c>
    </row>
    <row r="480" spans="1:6" ht="17">
      <c r="A480" s="76"/>
      <c r="B480" s="76" t="s">
        <v>12</v>
      </c>
      <c r="C480" s="77"/>
      <c r="D480" s="66">
        <f>$D$479/$D$7*100</f>
        <v>2.0468693364513304</v>
      </c>
      <c r="E480" s="66">
        <f>$D$479/$D$7*100</f>
        <v>2.0468693364513304</v>
      </c>
      <c r="F480" s="66">
        <f>$D$479/$D$7*100</f>
        <v>2.0468693364513304</v>
      </c>
    </row>
    <row r="481" spans="1:6" ht="17">
      <c r="A481" s="76"/>
      <c r="B481" s="76" t="s">
        <v>13</v>
      </c>
      <c r="C481" s="77"/>
      <c r="D481" s="66">
        <f>$D$479*$D$22</f>
        <v>4103.3712400000004</v>
      </c>
      <c r="E481" s="66">
        <f>$D$479*$D$22</f>
        <v>4103.3712400000004</v>
      </c>
      <c r="F481" s="66">
        <f>$D$479*$D$22</f>
        <v>4103.3712400000004</v>
      </c>
    </row>
    <row r="482" spans="1:6" ht="17">
      <c r="A482" s="76"/>
      <c r="B482" s="76" t="s">
        <v>22</v>
      </c>
      <c r="C482" s="77"/>
      <c r="D482" s="66">
        <f>$D$481/$D$23</f>
        <v>820.67424800000003</v>
      </c>
      <c r="E482" s="66">
        <f>$D$481/$D$23</f>
        <v>820.67424800000003</v>
      </c>
      <c r="F482" s="66">
        <f>$D$481/$D$23</f>
        <v>820.67424800000003</v>
      </c>
    </row>
    <row r="483" spans="1:6" ht="17">
      <c r="A483" s="76"/>
      <c r="B483" s="76" t="s">
        <v>25</v>
      </c>
      <c r="C483" s="77"/>
      <c r="D483" s="66">
        <f>$D$480-$D$10</f>
        <v>-0.15313066354866978</v>
      </c>
      <c r="E483" s="66">
        <f>$E$480-$E$10</f>
        <v>0.24686933645133036</v>
      </c>
      <c r="F483" s="66">
        <f>$F$480-$F$10</f>
        <v>4.6869336451330401E-2</v>
      </c>
    </row>
    <row r="485" spans="1:6" ht="17">
      <c r="A485" s="59">
        <v>20</v>
      </c>
      <c r="B485" s="3" t="s">
        <v>313</v>
      </c>
      <c r="C485" s="57"/>
      <c r="D485" s="58"/>
      <c r="E485" s="58"/>
      <c r="F485" s="58"/>
    </row>
    <row r="486" spans="1:6" ht="17">
      <c r="A486" s="93"/>
      <c r="B486" s="4" t="s">
        <v>314</v>
      </c>
      <c r="C486" s="57"/>
      <c r="D486" s="58"/>
      <c r="E486" s="58"/>
      <c r="F486" s="58"/>
    </row>
    <row r="487" spans="1:6" ht="17">
      <c r="A487" s="59"/>
      <c r="B487" s="59" t="s">
        <v>423</v>
      </c>
      <c r="C487" s="57"/>
      <c r="D487" s="58">
        <f>($D$79/100)*$D$76</f>
        <v>76.254400000000004</v>
      </c>
      <c r="E487" s="58">
        <f t="shared" ref="E487:F487" si="25">($D$79/100)*$D$76</f>
        <v>76.254400000000004</v>
      </c>
      <c r="F487" s="58">
        <f t="shared" si="25"/>
        <v>76.254400000000004</v>
      </c>
    </row>
    <row r="488" spans="1:6" ht="17">
      <c r="A488" s="59"/>
      <c r="B488" s="59" t="s">
        <v>28</v>
      </c>
      <c r="C488" s="57"/>
      <c r="D488" s="58">
        <f>$D$487*$D$22</f>
        <v>2234.2539200000001</v>
      </c>
      <c r="E488" s="58">
        <f>$D$487*$D$22</f>
        <v>2234.2539200000001</v>
      </c>
      <c r="F488" s="58">
        <f>$D$487*$D$22</f>
        <v>2234.2539200000001</v>
      </c>
    </row>
    <row r="489" spans="1:6" ht="17">
      <c r="A489" s="59"/>
      <c r="B489" s="59" t="s">
        <v>21</v>
      </c>
      <c r="C489" s="57"/>
      <c r="D489" s="58">
        <f>$D$487+$D$88</f>
        <v>170.7544</v>
      </c>
      <c r="E489" s="58">
        <f>$D$487+$D$88</f>
        <v>170.7544</v>
      </c>
      <c r="F489" s="58">
        <f>$D$487+$D$88</f>
        <v>170.7544</v>
      </c>
    </row>
    <row r="490" spans="1:6" ht="17">
      <c r="A490" s="59"/>
      <c r="B490" s="59" t="s">
        <v>12</v>
      </c>
      <c r="C490" s="57"/>
      <c r="D490" s="58">
        <f>$D$489/$D$7*100</f>
        <v>2.4956796258403977</v>
      </c>
      <c r="E490" s="58">
        <f>$D$489/$D$7*100</f>
        <v>2.4956796258403977</v>
      </c>
      <c r="F490" s="58">
        <f>$D$489/$D$7*100</f>
        <v>2.4956796258403977</v>
      </c>
    </row>
    <row r="491" spans="1:6" ht="17">
      <c r="A491" s="59"/>
      <c r="B491" s="59" t="s">
        <v>13</v>
      </c>
      <c r="C491" s="57"/>
      <c r="D491" s="58">
        <f>$D$489*$D$22</f>
        <v>5003.1039200000005</v>
      </c>
      <c r="E491" s="58">
        <f>$D$489*$D$22</f>
        <v>5003.1039200000005</v>
      </c>
      <c r="F491" s="58">
        <f>$D$489*$D$22</f>
        <v>5003.1039200000005</v>
      </c>
    </row>
    <row r="492" spans="1:6" ht="17">
      <c r="A492" s="59"/>
      <c r="B492" s="59" t="s">
        <v>22</v>
      </c>
      <c r="C492" s="57"/>
      <c r="D492" s="58">
        <f>$D$491/$D$23</f>
        <v>1000.6207840000001</v>
      </c>
      <c r="E492" s="58">
        <f>$D$491/$D$23</f>
        <v>1000.6207840000001</v>
      </c>
      <c r="F492" s="58">
        <f>$D$491/$D$23</f>
        <v>1000.6207840000001</v>
      </c>
    </row>
    <row r="493" spans="1:6" ht="17">
      <c r="A493" s="59"/>
      <c r="B493" s="59" t="s">
        <v>25</v>
      </c>
      <c r="C493" s="57"/>
      <c r="D493" s="58">
        <f>$D$490-$D$10</f>
        <v>0.29567962584039753</v>
      </c>
      <c r="E493" s="58">
        <f>$E$490-$E$10</f>
        <v>0.69567962584039766</v>
      </c>
      <c r="F493" s="58">
        <f>$F$490-$F$10</f>
        <v>0.49567962584039771</v>
      </c>
    </row>
    <row r="494" spans="1:6">
      <c r="A494" s="59"/>
      <c r="B494" s="59"/>
      <c r="C494" s="57"/>
      <c r="D494" s="58"/>
      <c r="E494" s="58"/>
      <c r="F494" s="58"/>
    </row>
    <row r="495" spans="1:6" ht="17">
      <c r="A495" s="93"/>
      <c r="B495" s="4" t="s">
        <v>315</v>
      </c>
      <c r="C495" s="57"/>
      <c r="D495" s="58"/>
      <c r="E495" s="58"/>
      <c r="F495" s="58"/>
    </row>
    <row r="496" spans="1:6" ht="17">
      <c r="A496" s="59"/>
      <c r="B496" s="59" t="s">
        <v>423</v>
      </c>
      <c r="C496" s="57"/>
      <c r="D496" s="58">
        <f>($D$78/100)*$D$76</f>
        <v>38.127200000000002</v>
      </c>
      <c r="E496" s="58">
        <f t="shared" ref="E496:F496" si="26">($D$78/100)*$D$76</f>
        <v>38.127200000000002</v>
      </c>
      <c r="F496" s="58">
        <f t="shared" si="26"/>
        <v>38.127200000000002</v>
      </c>
    </row>
    <row r="497" spans="1:6" ht="17">
      <c r="A497" s="59"/>
      <c r="B497" s="59" t="s">
        <v>28</v>
      </c>
      <c r="C497" s="57"/>
      <c r="D497" s="58">
        <f>$D$496*$D$22</f>
        <v>1117.1269600000001</v>
      </c>
      <c r="E497" s="58">
        <f>$D$496*$D$22</f>
        <v>1117.1269600000001</v>
      </c>
      <c r="F497" s="58">
        <f>$D$496*$D$22</f>
        <v>1117.1269600000001</v>
      </c>
    </row>
    <row r="498" spans="1:6" ht="17">
      <c r="A498" s="59"/>
      <c r="B498" s="59" t="s">
        <v>21</v>
      </c>
      <c r="C498" s="57"/>
      <c r="D498" s="58">
        <f>$D$496+$D$88</f>
        <v>132.62720000000002</v>
      </c>
      <c r="E498" s="58">
        <f>$D$496+$D$88</f>
        <v>132.62720000000002</v>
      </c>
      <c r="F498" s="58">
        <f>$D$496+$D$88</f>
        <v>132.62720000000002</v>
      </c>
    </row>
    <row r="499" spans="1:6" ht="17">
      <c r="A499" s="59"/>
      <c r="B499" s="59" t="s">
        <v>12</v>
      </c>
      <c r="C499" s="57"/>
      <c r="D499" s="58">
        <f>$D$498/$D$7*100</f>
        <v>1.9384273604209297</v>
      </c>
      <c r="E499" s="58">
        <f>$D$498/$D$7*100</f>
        <v>1.9384273604209297</v>
      </c>
      <c r="F499" s="58">
        <f>$D$498/$D$7*100</f>
        <v>1.9384273604209297</v>
      </c>
    </row>
    <row r="500" spans="1:6" ht="17">
      <c r="A500" s="59"/>
      <c r="B500" s="59" t="s">
        <v>13</v>
      </c>
      <c r="C500" s="57"/>
      <c r="D500" s="58">
        <f>$D$498*$D$22</f>
        <v>3885.9769600000004</v>
      </c>
      <c r="E500" s="58">
        <f>$D$498*$D$22</f>
        <v>3885.9769600000004</v>
      </c>
      <c r="F500" s="58">
        <f>$D$498*$D$22</f>
        <v>3885.9769600000004</v>
      </c>
    </row>
    <row r="501" spans="1:6" ht="17">
      <c r="A501" s="59"/>
      <c r="B501" s="59" t="s">
        <v>22</v>
      </c>
      <c r="C501" s="57"/>
      <c r="D501" s="58">
        <f>$D$500/$D$23</f>
        <v>777.19539200000008</v>
      </c>
      <c r="E501" s="58">
        <f>$D$500/$D$23</f>
        <v>777.19539200000008</v>
      </c>
      <c r="F501" s="58">
        <f>$D$500/$D$23</f>
        <v>777.19539200000008</v>
      </c>
    </row>
    <row r="502" spans="1:6" ht="17">
      <c r="A502" s="59"/>
      <c r="B502" s="59" t="s">
        <v>25</v>
      </c>
      <c r="C502" s="57"/>
      <c r="D502" s="58">
        <f>$D$499-$D$10</f>
        <v>-0.26157263957907051</v>
      </c>
      <c r="E502" s="58">
        <f>$E$499-$E$10</f>
        <v>0.13842736042092962</v>
      </c>
      <c r="F502" s="58">
        <f>$F$499-$F$10</f>
        <v>-6.1572639579070332E-2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877BC-4F1B-9F47-8680-C14A9897C348}">
  <dimension ref="A1:G501"/>
  <sheetViews>
    <sheetView topLeftCell="A148" zoomScale="83" zoomScaleNormal="83" workbookViewId="0">
      <selection activeCell="A175" sqref="A175:F175"/>
    </sheetView>
  </sheetViews>
  <sheetFormatPr baseColWidth="10" defaultRowHeight="16"/>
  <cols>
    <col min="1" max="1" width="6.33203125" style="30" customWidth="1"/>
    <col min="2" max="2" width="43.6640625" style="30" customWidth="1"/>
    <col min="3" max="3" width="32.83203125" style="31" hidden="1" customWidth="1"/>
    <col min="4" max="4" width="27.33203125" style="29" customWidth="1"/>
    <col min="5" max="6" width="28.1640625" style="29" customWidth="1"/>
    <col min="7" max="16384" width="10.83203125" style="30"/>
  </cols>
  <sheetData>
    <row r="1" spans="2:6" ht="22">
      <c r="B1" s="5" t="s">
        <v>433</v>
      </c>
      <c r="C1" s="28"/>
    </row>
    <row r="2" spans="2:6" ht="17">
      <c r="B2" s="30" t="s">
        <v>83</v>
      </c>
    </row>
    <row r="4" spans="2:6" s="34" customFormat="1" ht="17">
      <c r="B4" s="22" t="s">
        <v>32</v>
      </c>
      <c r="C4" s="32"/>
      <c r="D4" s="33"/>
      <c r="E4" s="33"/>
      <c r="F4" s="33"/>
    </row>
    <row r="6" spans="2:6" s="37" customFormat="1" ht="17">
      <c r="B6" s="17" t="s">
        <v>391</v>
      </c>
      <c r="C6" s="35"/>
      <c r="D6" s="36" t="s">
        <v>0</v>
      </c>
      <c r="E6" s="36" t="s">
        <v>0</v>
      </c>
      <c r="F6" s="36" t="s">
        <v>0</v>
      </c>
    </row>
    <row r="7" spans="2:6" s="37" customFormat="1" ht="17">
      <c r="B7" s="37" t="s">
        <v>14</v>
      </c>
      <c r="C7" s="35"/>
      <c r="D7" s="36">
        <v>6842</v>
      </c>
      <c r="E7" s="36">
        <v>6842</v>
      </c>
      <c r="F7" s="36">
        <v>6842</v>
      </c>
    </row>
    <row r="9" spans="2:6" s="37" customFormat="1" ht="17">
      <c r="B9" s="17" t="s">
        <v>242</v>
      </c>
      <c r="C9" s="35"/>
      <c r="D9" s="36"/>
      <c r="E9" s="36"/>
      <c r="F9" s="36"/>
    </row>
    <row r="10" spans="2:6" s="37" customFormat="1" ht="34">
      <c r="B10" s="37" t="s">
        <v>36</v>
      </c>
      <c r="C10" s="35"/>
      <c r="D10" s="36">
        <v>2.2000000000000002</v>
      </c>
      <c r="E10" s="36">
        <v>1.8</v>
      </c>
      <c r="F10" s="36">
        <v>2</v>
      </c>
    </row>
    <row r="11" spans="2:6" s="37" customFormat="1" ht="22" customHeight="1">
      <c r="B11" s="37" t="s">
        <v>30</v>
      </c>
      <c r="C11" s="35"/>
      <c r="D11" s="38" t="s">
        <v>31</v>
      </c>
      <c r="E11" s="38" t="s">
        <v>68</v>
      </c>
      <c r="F11" s="38" t="s">
        <v>85</v>
      </c>
    </row>
    <row r="12" spans="2:6" ht="22" customHeight="1">
      <c r="D12" s="39"/>
      <c r="E12" s="39"/>
      <c r="F12" s="39"/>
    </row>
    <row r="13" spans="2:6" s="37" customFormat="1" ht="22" customHeight="1">
      <c r="B13" s="17" t="s">
        <v>243</v>
      </c>
      <c r="C13" s="35"/>
      <c r="D13" s="40"/>
      <c r="E13" s="40"/>
      <c r="F13" s="40"/>
    </row>
    <row r="14" spans="2:6" s="37" customFormat="1" ht="26" customHeight="1">
      <c r="B14" s="37" t="s">
        <v>209</v>
      </c>
      <c r="C14" s="35"/>
      <c r="D14" s="40">
        <v>107.5</v>
      </c>
      <c r="E14" s="40">
        <v>86</v>
      </c>
      <c r="F14" s="40"/>
    </row>
    <row r="15" spans="2:6" s="37" customFormat="1" ht="35" customHeight="1">
      <c r="B15" s="37" t="s">
        <v>38</v>
      </c>
      <c r="C15" s="35"/>
      <c r="D15" s="40">
        <f>D14/13</f>
        <v>8.2692307692307701</v>
      </c>
      <c r="E15" s="40">
        <f>E14/13</f>
        <v>6.615384615384615</v>
      </c>
      <c r="F15" s="40">
        <v>9</v>
      </c>
    </row>
    <row r="16" spans="2:6" s="37" customFormat="1" ht="34" customHeight="1">
      <c r="B16" s="37" t="s">
        <v>127</v>
      </c>
      <c r="C16" s="35"/>
      <c r="D16" s="40">
        <f>D15/4</f>
        <v>2.0673076923076925</v>
      </c>
      <c r="E16" s="40">
        <f>E15/4</f>
        <v>1.6538461538461537</v>
      </c>
      <c r="F16" s="40">
        <f>F15/4</f>
        <v>2.25</v>
      </c>
    </row>
    <row r="17" spans="2:6" s="37" customFormat="1" ht="34" customHeight="1">
      <c r="B17" s="37" t="s">
        <v>55</v>
      </c>
      <c r="C17" s="35"/>
      <c r="D17" s="40">
        <f>D16*1000/D25</f>
        <v>20.881895881895883</v>
      </c>
      <c r="E17" s="40">
        <f t="shared" ref="E17:F17" si="0">E16*1000/E25</f>
        <v>16.705516705516704</v>
      </c>
      <c r="F17" s="40">
        <f t="shared" si="0"/>
        <v>22.727272727272727</v>
      </c>
    </row>
    <row r="18" spans="2:6" s="37" customFormat="1" ht="26" customHeight="1">
      <c r="B18" s="37" t="s">
        <v>37</v>
      </c>
      <c r="C18" s="35"/>
      <c r="D18" s="40">
        <f>D17/D7*100</f>
        <v>0.30520163522209709</v>
      </c>
      <c r="E18" s="40">
        <f t="shared" ref="E18:F18" si="1">E17/E7*100</f>
        <v>0.24416130817767764</v>
      </c>
      <c r="F18" s="40">
        <f t="shared" si="1"/>
        <v>0.33217294252079405</v>
      </c>
    </row>
    <row r="19" spans="2:6" s="37" customFormat="1" ht="22" customHeight="1">
      <c r="C19" s="35"/>
      <c r="D19" s="40" t="s">
        <v>39</v>
      </c>
      <c r="E19" s="40" t="s">
        <v>39</v>
      </c>
      <c r="F19" s="40" t="s">
        <v>34</v>
      </c>
    </row>
    <row r="21" spans="2:6" s="37" customFormat="1" ht="17">
      <c r="B21" s="17" t="s">
        <v>15</v>
      </c>
      <c r="C21" s="35"/>
      <c r="D21" s="36"/>
      <c r="E21" s="36"/>
      <c r="F21" s="36"/>
    </row>
    <row r="22" spans="2:6" s="37" customFormat="1" ht="18" customHeight="1">
      <c r="B22" s="37" t="s">
        <v>16</v>
      </c>
      <c r="C22" s="35"/>
      <c r="D22" s="36">
        <v>29.3</v>
      </c>
      <c r="E22" s="36">
        <v>29.3</v>
      </c>
      <c r="F22" s="36">
        <v>29.3</v>
      </c>
    </row>
    <row r="23" spans="2:6" s="37" customFormat="1" ht="18" customHeight="1">
      <c r="B23" s="37" t="s">
        <v>121</v>
      </c>
      <c r="C23" s="35"/>
      <c r="D23" s="36">
        <v>5</v>
      </c>
      <c r="E23" s="36">
        <v>5</v>
      </c>
      <c r="F23" s="36">
        <v>5</v>
      </c>
    </row>
    <row r="24" spans="2:6" s="37" customFormat="1" ht="18" customHeight="1">
      <c r="B24" s="37" t="s">
        <v>122</v>
      </c>
      <c r="C24" s="35"/>
      <c r="D24" s="36">
        <v>149</v>
      </c>
      <c r="E24" s="36">
        <v>149</v>
      </c>
      <c r="F24" s="36">
        <v>149</v>
      </c>
    </row>
    <row r="25" spans="2:6" s="37" customFormat="1" ht="18" customHeight="1">
      <c r="B25" s="37" t="s">
        <v>164</v>
      </c>
      <c r="C25" s="35"/>
      <c r="D25" s="36">
        <v>99</v>
      </c>
      <c r="E25" s="36">
        <v>99</v>
      </c>
      <c r="F25" s="36">
        <v>99</v>
      </c>
    </row>
    <row r="26" spans="2:6" s="37" customFormat="1" ht="18" customHeight="1">
      <c r="B26" s="37" t="s">
        <v>165</v>
      </c>
      <c r="C26" s="35"/>
      <c r="D26" s="36">
        <v>40</v>
      </c>
      <c r="E26" s="36">
        <v>40</v>
      </c>
      <c r="F26" s="36">
        <v>40</v>
      </c>
    </row>
    <row r="27" spans="2:6" s="37" customFormat="1" ht="18" customHeight="1">
      <c r="B27" s="37" t="s">
        <v>393</v>
      </c>
      <c r="C27" s="35"/>
      <c r="D27" s="36">
        <v>35</v>
      </c>
      <c r="E27" s="36">
        <v>35</v>
      </c>
      <c r="F27" s="36">
        <v>35</v>
      </c>
    </row>
    <row r="28" spans="2:6" ht="18" customHeight="1"/>
    <row r="29" spans="2:6" s="37" customFormat="1" ht="18" customHeight="1">
      <c r="B29" s="17" t="s">
        <v>20</v>
      </c>
      <c r="C29" s="35"/>
      <c r="D29" s="36"/>
      <c r="E29" s="36"/>
      <c r="F29" s="36"/>
    </row>
    <row r="30" spans="2:6" s="37" customFormat="1" ht="18" customHeight="1">
      <c r="B30" s="37" t="s">
        <v>244</v>
      </c>
      <c r="C30" s="35"/>
      <c r="D30" s="36">
        <v>0</v>
      </c>
      <c r="E30" s="36">
        <v>0</v>
      </c>
      <c r="F30" s="36">
        <v>0</v>
      </c>
    </row>
    <row r="31" spans="2:6" s="37" customFormat="1" ht="18" customHeight="1">
      <c r="B31" s="37" t="s">
        <v>244</v>
      </c>
      <c r="C31" s="35"/>
      <c r="D31" s="36">
        <v>5</v>
      </c>
      <c r="E31" s="36">
        <v>5</v>
      </c>
      <c r="F31" s="36">
        <v>5</v>
      </c>
    </row>
    <row r="32" spans="2:6" s="37" customFormat="1" ht="18" customHeight="1">
      <c r="B32" s="37" t="s">
        <v>244</v>
      </c>
      <c r="C32" s="35"/>
      <c r="D32" s="36">
        <v>10</v>
      </c>
      <c r="E32" s="36">
        <v>10</v>
      </c>
      <c r="F32" s="36">
        <v>10</v>
      </c>
    </row>
    <row r="33" spans="2:7" s="37" customFormat="1" ht="18" customHeight="1">
      <c r="B33" s="37" t="s">
        <v>244</v>
      </c>
      <c r="C33" s="35"/>
      <c r="D33" s="36">
        <v>0</v>
      </c>
      <c r="E33" s="36">
        <v>0</v>
      </c>
      <c r="F33" s="36">
        <v>0</v>
      </c>
    </row>
    <row r="34" spans="2:7" s="37" customFormat="1" ht="18" customHeight="1">
      <c r="B34" s="37" t="s">
        <v>244</v>
      </c>
      <c r="C34" s="35"/>
      <c r="D34" s="36">
        <v>0</v>
      </c>
      <c r="E34" s="36">
        <v>0</v>
      </c>
      <c r="F34" s="36">
        <v>0</v>
      </c>
    </row>
    <row r="35" spans="2:7" s="37" customFormat="1" ht="18" customHeight="1">
      <c r="B35" s="37" t="s">
        <v>244</v>
      </c>
      <c r="C35" s="35"/>
      <c r="D35" s="36">
        <v>1.1299999999999999</v>
      </c>
      <c r="E35" s="36">
        <v>1.1299999999999999</v>
      </c>
      <c r="F35" s="36">
        <v>1.1299999999999999</v>
      </c>
    </row>
    <row r="36" spans="2:7" s="37" customFormat="1" ht="18" customHeight="1">
      <c r="C36" s="35"/>
      <c r="D36" s="36"/>
      <c r="E36" s="36"/>
      <c r="F36" s="36"/>
    </row>
    <row r="37" spans="2:7" s="37" customFormat="1" ht="35" customHeight="1">
      <c r="B37" s="37" t="s">
        <v>245</v>
      </c>
      <c r="C37" s="35"/>
      <c r="D37" s="36">
        <v>17.93</v>
      </c>
      <c r="E37" s="36">
        <v>17.93</v>
      </c>
      <c r="F37" s="36">
        <v>17.93</v>
      </c>
      <c r="G37" s="36"/>
    </row>
    <row r="38" spans="2:7" s="37" customFormat="1" ht="40" customHeight="1">
      <c r="B38" s="37" t="s">
        <v>246</v>
      </c>
      <c r="C38" s="35"/>
      <c r="D38" s="36">
        <v>10</v>
      </c>
      <c r="E38" s="36">
        <v>10</v>
      </c>
      <c r="F38" s="36">
        <v>10</v>
      </c>
    </row>
    <row r="39" spans="2:7" s="37" customFormat="1" ht="37" customHeight="1">
      <c r="B39" s="37" t="s">
        <v>246</v>
      </c>
      <c r="C39" s="35"/>
      <c r="D39" s="36">
        <v>5</v>
      </c>
      <c r="E39" s="36">
        <v>5</v>
      </c>
      <c r="F39" s="36">
        <v>5</v>
      </c>
    </row>
    <row r="40" spans="2:7" s="37" customFormat="1" ht="18" customHeight="1">
      <c r="C40" s="35"/>
      <c r="D40" s="36"/>
      <c r="E40" s="36"/>
      <c r="F40" s="36"/>
    </row>
    <row r="41" spans="2:7" s="37" customFormat="1" ht="48" customHeight="1">
      <c r="B41" s="37" t="s">
        <v>247</v>
      </c>
      <c r="C41" s="35"/>
      <c r="D41" s="36">
        <v>21</v>
      </c>
      <c r="E41" s="36">
        <v>21</v>
      </c>
      <c r="F41" s="36">
        <v>21</v>
      </c>
    </row>
    <row r="42" spans="2:7" s="37" customFormat="1" ht="18" customHeight="1">
      <c r="C42" s="35"/>
      <c r="D42" s="36"/>
      <c r="E42" s="36"/>
      <c r="F42" s="36"/>
    </row>
    <row r="43" spans="2:7" s="37" customFormat="1" ht="36" customHeight="1">
      <c r="B43" s="37" t="s">
        <v>248</v>
      </c>
      <c r="C43" s="35"/>
      <c r="D43" s="36">
        <v>10</v>
      </c>
      <c r="E43" s="36">
        <v>10</v>
      </c>
      <c r="F43" s="36">
        <v>10</v>
      </c>
    </row>
    <row r="44" spans="2:7" s="37" customFormat="1" ht="18" customHeight="1">
      <c r="C44" s="35"/>
      <c r="D44" s="36"/>
      <c r="E44" s="36"/>
      <c r="F44" s="36"/>
    </row>
    <row r="45" spans="2:7" s="37" customFormat="1" ht="32" customHeight="1">
      <c r="B45" s="37" t="s">
        <v>401</v>
      </c>
      <c r="C45" s="35"/>
      <c r="D45" s="36">
        <v>0</v>
      </c>
      <c r="E45" s="36">
        <v>0</v>
      </c>
      <c r="F45" s="36">
        <v>0</v>
      </c>
    </row>
    <row r="46" spans="2:7" s="37" customFormat="1" ht="32" customHeight="1">
      <c r="B46" s="37" t="s">
        <v>401</v>
      </c>
      <c r="C46" s="35"/>
      <c r="D46" s="36">
        <v>10</v>
      </c>
      <c r="E46" s="36">
        <v>10</v>
      </c>
      <c r="F46" s="36">
        <v>10</v>
      </c>
    </row>
    <row r="47" spans="2:7" s="37" customFormat="1" ht="32" customHeight="1">
      <c r="B47" s="37" t="s">
        <v>401</v>
      </c>
      <c r="C47" s="35"/>
      <c r="D47" s="36">
        <v>20</v>
      </c>
      <c r="E47" s="36">
        <v>20</v>
      </c>
      <c r="F47" s="36">
        <v>20</v>
      </c>
    </row>
    <row r="48" spans="2:7" ht="18" customHeight="1"/>
    <row r="49" spans="2:6" s="37" customFormat="1" ht="35" customHeight="1">
      <c r="B49" s="37" t="s">
        <v>402</v>
      </c>
      <c r="C49" s="35"/>
      <c r="D49" s="36">
        <v>5</v>
      </c>
      <c r="E49" s="36">
        <v>5</v>
      </c>
      <c r="F49" s="36">
        <v>5</v>
      </c>
    </row>
    <row r="50" spans="2:6" s="37" customFormat="1" ht="38" customHeight="1">
      <c r="B50" s="37" t="s">
        <v>402</v>
      </c>
      <c r="C50" s="35"/>
      <c r="D50" s="36">
        <v>10</v>
      </c>
      <c r="E50" s="36">
        <v>10</v>
      </c>
      <c r="F50" s="36">
        <v>10</v>
      </c>
    </row>
    <row r="51" spans="2:6" s="37" customFormat="1" ht="33" customHeight="1">
      <c r="B51" s="37" t="s">
        <v>402</v>
      </c>
      <c r="C51" s="35"/>
      <c r="D51" s="36">
        <v>20</v>
      </c>
      <c r="E51" s="36">
        <v>20</v>
      </c>
      <c r="F51" s="36">
        <v>20</v>
      </c>
    </row>
    <row r="52" spans="2:6" ht="18" customHeight="1"/>
    <row r="53" spans="2:6" s="37" customFormat="1" ht="23" customHeight="1">
      <c r="B53" s="37" t="s">
        <v>17</v>
      </c>
      <c r="C53" s="35"/>
      <c r="D53" s="36">
        <v>0</v>
      </c>
      <c r="E53" s="36">
        <v>0</v>
      </c>
      <c r="F53" s="36">
        <v>0</v>
      </c>
    </row>
    <row r="54" spans="2:6" ht="18" customHeight="1"/>
    <row r="55" spans="2:6" s="37" customFormat="1" ht="45" customHeight="1">
      <c r="B55" s="37" t="s">
        <v>200</v>
      </c>
      <c r="C55" s="35"/>
      <c r="D55" s="36">
        <v>287</v>
      </c>
      <c r="E55" s="36">
        <v>287</v>
      </c>
      <c r="F55" s="36">
        <v>287</v>
      </c>
    </row>
    <row r="56" spans="2:6" ht="18" customHeight="1"/>
    <row r="57" spans="2:6" s="37" customFormat="1" ht="78" customHeight="1">
      <c r="B57" s="37" t="s">
        <v>316</v>
      </c>
      <c r="C57" s="35"/>
      <c r="D57" s="36">
        <v>237</v>
      </c>
      <c r="E57" s="36">
        <v>237</v>
      </c>
      <c r="F57" s="36">
        <v>237</v>
      </c>
    </row>
    <row r="58" spans="2:6" s="37" customFormat="1" ht="33" customHeight="1">
      <c r="B58" s="37" t="s">
        <v>409</v>
      </c>
      <c r="C58" s="35"/>
      <c r="D58" s="36">
        <v>1768.7639999999999</v>
      </c>
      <c r="E58" s="36">
        <v>173.06299999999999</v>
      </c>
      <c r="F58" s="36">
        <v>173.06299999999999</v>
      </c>
    </row>
    <row r="59" spans="2:6" s="37" customFormat="1" ht="34" customHeight="1">
      <c r="B59" s="37" t="s">
        <v>252</v>
      </c>
      <c r="C59" s="35"/>
      <c r="D59" s="36">
        <v>4</v>
      </c>
      <c r="E59" s="36">
        <v>4</v>
      </c>
      <c r="F59" s="36">
        <v>4</v>
      </c>
    </row>
    <row r="60" spans="2:6" s="37" customFormat="1" ht="31" customHeight="1">
      <c r="B60" s="37" t="s">
        <v>252</v>
      </c>
      <c r="C60" s="35"/>
      <c r="D60" s="36">
        <v>2</v>
      </c>
      <c r="E60" s="36">
        <v>2</v>
      </c>
      <c r="F60" s="36">
        <v>2</v>
      </c>
    </row>
    <row r="61" spans="2:6" ht="18" customHeight="1"/>
    <row r="62" spans="2:6" s="37" customFormat="1" ht="18" customHeight="1">
      <c r="B62" s="37" t="s">
        <v>143</v>
      </c>
      <c r="C62" s="35"/>
      <c r="D62" s="36">
        <v>3424.567</v>
      </c>
      <c r="E62" s="36">
        <v>3424.567</v>
      </c>
      <c r="F62" s="36">
        <v>3424.567</v>
      </c>
    </row>
    <row r="63" spans="2:6" s="37" customFormat="1" ht="18" customHeight="1">
      <c r="B63" s="37" t="s">
        <v>222</v>
      </c>
      <c r="C63" s="35"/>
      <c r="D63" s="36">
        <v>3556.4450000000002</v>
      </c>
      <c r="E63" s="36">
        <v>3556.4450000000002</v>
      </c>
      <c r="F63" s="36">
        <v>3556.4450000000002</v>
      </c>
    </row>
    <row r="64" spans="2:6" s="37" customFormat="1" ht="18" customHeight="1">
      <c r="B64" s="37" t="s">
        <v>144</v>
      </c>
      <c r="C64" s="35"/>
      <c r="D64" s="36">
        <v>3</v>
      </c>
      <c r="E64" s="36">
        <v>3</v>
      </c>
      <c r="F64" s="36">
        <v>3</v>
      </c>
    </row>
    <row r="65" spans="2:6" s="37" customFormat="1" ht="18" customHeight="1">
      <c r="B65" s="37" t="s">
        <v>144</v>
      </c>
      <c r="C65" s="35"/>
      <c r="D65" s="36">
        <v>1</v>
      </c>
      <c r="E65" s="36">
        <v>1</v>
      </c>
      <c r="F65" s="36">
        <v>1</v>
      </c>
    </row>
    <row r="66" spans="2:6" ht="18" customHeight="1"/>
    <row r="67" spans="2:6" s="37" customFormat="1" ht="37" customHeight="1">
      <c r="B67" s="43" t="s">
        <v>403</v>
      </c>
      <c r="C67" s="35"/>
      <c r="D67" s="36">
        <v>0</v>
      </c>
      <c r="E67" s="36">
        <v>0</v>
      </c>
      <c r="F67" s="36">
        <v>0</v>
      </c>
    </row>
    <row r="68" spans="2:6" s="37" customFormat="1" ht="37" customHeight="1">
      <c r="B68" s="43" t="s">
        <v>52</v>
      </c>
      <c r="C68" s="35"/>
      <c r="D68" s="36">
        <v>2</v>
      </c>
      <c r="E68" s="36">
        <v>2</v>
      </c>
      <c r="F68" s="36">
        <v>2</v>
      </c>
    </row>
    <row r="69" spans="2:6" s="37" customFormat="1" ht="37" customHeight="1">
      <c r="B69" s="43" t="s">
        <v>128</v>
      </c>
      <c r="C69" s="35"/>
      <c r="D69" s="36">
        <v>2</v>
      </c>
      <c r="E69" s="36">
        <v>2</v>
      </c>
      <c r="F69" s="36">
        <v>2</v>
      </c>
    </row>
    <row r="70" spans="2:6" ht="31" customHeight="1">
      <c r="B70" s="64"/>
    </row>
    <row r="71" spans="2:6" s="37" customFormat="1" ht="31" customHeight="1">
      <c r="B71" s="37" t="s">
        <v>415</v>
      </c>
      <c r="C71" s="35"/>
      <c r="D71" s="36">
        <v>2488.7800000000002</v>
      </c>
      <c r="E71" s="36">
        <v>2488.7800000000002</v>
      </c>
      <c r="F71" s="36">
        <v>2488.7800000000002</v>
      </c>
    </row>
    <row r="72" spans="2:6" s="37" customFormat="1" ht="31" customHeight="1">
      <c r="B72" s="37" t="s">
        <v>425</v>
      </c>
      <c r="C72" s="35"/>
      <c r="D72" s="41">
        <v>2519.9899999999998</v>
      </c>
      <c r="E72" s="41">
        <v>2519.9899999999998</v>
      </c>
      <c r="F72" s="41">
        <v>2519.9899999999998</v>
      </c>
    </row>
    <row r="73" spans="2:6" s="37" customFormat="1" ht="31" customHeight="1">
      <c r="B73" s="37" t="s">
        <v>417</v>
      </c>
      <c r="C73" s="35"/>
      <c r="D73" s="36">
        <v>2</v>
      </c>
      <c r="E73" s="36">
        <v>2</v>
      </c>
      <c r="F73" s="36">
        <v>2</v>
      </c>
    </row>
    <row r="74" spans="2:6" s="37" customFormat="1" ht="31" customHeight="1">
      <c r="B74" s="37" t="s">
        <v>417</v>
      </c>
      <c r="C74" s="35"/>
      <c r="D74" s="36">
        <v>4</v>
      </c>
      <c r="E74" s="36">
        <v>4</v>
      </c>
      <c r="F74" s="36">
        <v>4</v>
      </c>
    </row>
    <row r="75" spans="2:6" ht="31" customHeight="1">
      <c r="B75" s="64"/>
    </row>
    <row r="76" spans="2:6" s="37" customFormat="1" ht="31" customHeight="1">
      <c r="B76" s="42" t="s">
        <v>141</v>
      </c>
      <c r="C76" s="35"/>
      <c r="D76" s="36">
        <v>2101.19</v>
      </c>
      <c r="E76" s="36">
        <v>2101.19</v>
      </c>
      <c r="F76" s="36">
        <v>2101.19</v>
      </c>
    </row>
    <row r="77" spans="2:6" s="37" customFormat="1" ht="31" customHeight="1">
      <c r="B77" s="42" t="s">
        <v>223</v>
      </c>
      <c r="C77" s="35"/>
      <c r="D77" s="36"/>
      <c r="E77" s="36"/>
      <c r="F77" s="36"/>
    </row>
    <row r="78" spans="2:6" s="37" customFormat="1" ht="31" customHeight="1">
      <c r="B78" s="42" t="s">
        <v>142</v>
      </c>
      <c r="C78" s="35"/>
      <c r="D78" s="36">
        <v>2</v>
      </c>
      <c r="E78" s="36">
        <v>2</v>
      </c>
      <c r="F78" s="36">
        <v>2</v>
      </c>
    </row>
    <row r="79" spans="2:6" s="37" customFormat="1" ht="31" customHeight="1">
      <c r="B79" s="42" t="s">
        <v>142</v>
      </c>
      <c r="C79" s="35"/>
      <c r="D79" s="36">
        <v>4</v>
      </c>
      <c r="E79" s="36">
        <v>4</v>
      </c>
      <c r="F79" s="36">
        <v>4</v>
      </c>
    </row>
    <row r="80" spans="2:6" ht="31" customHeight="1">
      <c r="B80" s="64"/>
    </row>
    <row r="81" spans="1:6" s="37" customFormat="1" ht="18" customHeight="1">
      <c r="B81" s="17" t="s">
        <v>254</v>
      </c>
      <c r="C81" s="35"/>
      <c r="D81" s="36"/>
      <c r="E81" s="36"/>
      <c r="F81" s="36"/>
    </row>
    <row r="82" spans="1:6" s="37" customFormat="1" ht="29" customHeight="1">
      <c r="B82" s="37" t="s">
        <v>343</v>
      </c>
      <c r="C82" s="35"/>
      <c r="D82" s="36">
        <v>46.5075</v>
      </c>
      <c r="E82" s="36">
        <v>46.5075</v>
      </c>
      <c r="F82" s="36">
        <v>46.5075</v>
      </c>
    </row>
    <row r="83" spans="1:6" ht="18" customHeight="1"/>
    <row r="84" spans="1:6" s="37" customFormat="1" ht="44" customHeight="1">
      <c r="A84" s="37">
        <v>1</v>
      </c>
      <c r="B84" s="17" t="s">
        <v>344</v>
      </c>
      <c r="C84" s="35"/>
      <c r="D84" s="36"/>
      <c r="E84" s="36"/>
      <c r="F84" s="36"/>
    </row>
    <row r="85" spans="1:6" s="37" customFormat="1" ht="33" customHeight="1">
      <c r="B85" s="37" t="s">
        <v>201</v>
      </c>
      <c r="C85" s="35"/>
      <c r="D85" s="36">
        <v>235</v>
      </c>
      <c r="E85" s="36">
        <v>235</v>
      </c>
      <c r="F85" s="36">
        <v>235</v>
      </c>
    </row>
    <row r="86" spans="1:6" s="37" customFormat="1" ht="33" customHeight="1">
      <c r="B86" s="37" t="s">
        <v>133</v>
      </c>
      <c r="C86" s="35"/>
      <c r="D86" s="36">
        <v>0.57999999999999996</v>
      </c>
      <c r="E86" s="36">
        <v>0.57999999999999996</v>
      </c>
      <c r="F86" s="36">
        <v>0.57999999999999996</v>
      </c>
    </row>
    <row r="87" spans="1:6" s="37" customFormat="1" ht="21" customHeight="1">
      <c r="B87" s="37" t="s">
        <v>134</v>
      </c>
      <c r="C87" s="35"/>
      <c r="D87" s="36">
        <v>0.42</v>
      </c>
      <c r="E87" s="36">
        <v>0.42</v>
      </c>
      <c r="F87" s="36">
        <v>0.42</v>
      </c>
    </row>
    <row r="88" spans="1:6" s="44" customFormat="1" ht="37" customHeight="1">
      <c r="B88" s="44" t="s">
        <v>207</v>
      </c>
      <c r="C88" s="45"/>
      <c r="D88" s="46">
        <f>D85*D87</f>
        <v>98.7</v>
      </c>
      <c r="E88" s="46">
        <f t="shared" ref="E88:F88" si="2">E85*E87</f>
        <v>98.7</v>
      </c>
      <c r="F88" s="46">
        <f t="shared" si="2"/>
        <v>98.7</v>
      </c>
    </row>
    <row r="89" spans="1:6" s="44" customFormat="1" ht="30" customHeight="1">
      <c r="B89" s="44" t="s">
        <v>208</v>
      </c>
      <c r="C89" s="47"/>
      <c r="D89" s="46">
        <f>D85*(D87)/D7*100</f>
        <v>1.4425606547793044</v>
      </c>
      <c r="E89" s="46">
        <f>E85*(E87)/E7*100</f>
        <v>1.4425606547793044</v>
      </c>
      <c r="F89" s="46">
        <f>F85*(F87)/F7*100</f>
        <v>1.4425606547793044</v>
      </c>
    </row>
    <row r="90" spans="1:6" s="37" customFormat="1" ht="18" customHeight="1">
      <c r="B90" s="37" t="s">
        <v>18</v>
      </c>
      <c r="C90" s="35"/>
      <c r="D90" s="36">
        <f>D88*D22</f>
        <v>2891.9100000000003</v>
      </c>
      <c r="E90" s="36">
        <f>E88*E22</f>
        <v>2891.9100000000003</v>
      </c>
      <c r="F90" s="36">
        <f>F88*F22</f>
        <v>2891.9100000000003</v>
      </c>
    </row>
    <row r="91" spans="1:6" s="37" customFormat="1" ht="18" customHeight="1">
      <c r="B91" s="37" t="s">
        <v>19</v>
      </c>
      <c r="C91" s="35"/>
      <c r="D91" s="36">
        <f>D90/D23</f>
        <v>578.38200000000006</v>
      </c>
      <c r="E91" s="36">
        <f>E90/E23</f>
        <v>578.38200000000006</v>
      </c>
      <c r="F91" s="36">
        <f>F90/F23</f>
        <v>578.38200000000006</v>
      </c>
    </row>
    <row r="92" spans="1:6" ht="18" customHeight="1"/>
    <row r="93" spans="1:6" s="37" customFormat="1" ht="46" customHeight="1">
      <c r="B93" s="17" t="s">
        <v>257</v>
      </c>
      <c r="C93" s="35"/>
      <c r="D93" s="36"/>
      <c r="E93" s="36"/>
      <c r="F93" s="36"/>
    </row>
    <row r="94" spans="1:6" s="37" customFormat="1" ht="18" customHeight="1">
      <c r="B94" s="37" t="s">
        <v>33</v>
      </c>
      <c r="C94" s="35"/>
      <c r="D94" s="36">
        <v>234</v>
      </c>
      <c r="E94" s="36">
        <f t="shared" ref="E94:E96" si="3">D94</f>
        <v>234</v>
      </c>
      <c r="F94" s="36">
        <f>D94</f>
        <v>234</v>
      </c>
    </row>
    <row r="95" spans="1:6" s="37" customFormat="1" ht="33" customHeight="1">
      <c r="B95" s="37" t="s">
        <v>135</v>
      </c>
      <c r="C95" s="35"/>
      <c r="D95" s="36">
        <f>D94*(1-D87)</f>
        <v>135.72000000000003</v>
      </c>
      <c r="E95" s="36">
        <f t="shared" si="3"/>
        <v>135.72000000000003</v>
      </c>
      <c r="F95" s="36">
        <f>D95</f>
        <v>135.72000000000003</v>
      </c>
    </row>
    <row r="96" spans="1:6" s="37" customFormat="1" ht="33" customHeight="1">
      <c r="B96" s="37" t="s">
        <v>136</v>
      </c>
      <c r="C96" s="35"/>
      <c r="D96" s="36">
        <f>D95/D7*100</f>
        <v>1.9836305173925757</v>
      </c>
      <c r="E96" s="36">
        <f t="shared" si="3"/>
        <v>1.9836305173925757</v>
      </c>
      <c r="F96" s="36">
        <f>D96</f>
        <v>1.9836305173925757</v>
      </c>
    </row>
    <row r="97" spans="2:6" ht="33" customHeight="1"/>
    <row r="98" spans="2:6" s="37" customFormat="1" ht="33" customHeight="1">
      <c r="B98" s="17" t="s">
        <v>345</v>
      </c>
      <c r="C98" s="35"/>
      <c r="D98" s="36"/>
      <c r="E98" s="36"/>
      <c r="F98" s="36"/>
    </row>
    <row r="99" spans="2:6" s="37" customFormat="1" ht="33" customHeight="1">
      <c r="B99" s="37" t="s">
        <v>228</v>
      </c>
      <c r="C99" s="35"/>
      <c r="D99" s="36">
        <v>1.25</v>
      </c>
      <c r="E99" s="36">
        <f t="shared" ref="E99:E106" si="4">D99</f>
        <v>1.25</v>
      </c>
      <c r="F99" s="36">
        <f>D99</f>
        <v>1.25</v>
      </c>
    </row>
    <row r="100" spans="2:6" s="37" customFormat="1" ht="40" customHeight="1">
      <c r="B100" s="37" t="s">
        <v>53</v>
      </c>
      <c r="C100" s="35"/>
      <c r="D100" s="36">
        <f>D99/D7*100</f>
        <v>1.8269511838643671E-2</v>
      </c>
      <c r="E100" s="36">
        <f t="shared" si="4"/>
        <v>1.8269511838643671E-2</v>
      </c>
      <c r="F100" s="36">
        <f>D100</f>
        <v>1.8269511838643671E-2</v>
      </c>
    </row>
    <row r="101" spans="2:6" s="37" customFormat="1" ht="39" customHeight="1">
      <c r="B101" s="37" t="s">
        <v>133</v>
      </c>
      <c r="C101" s="35"/>
      <c r="D101" s="36">
        <v>0.57999999999999996</v>
      </c>
      <c r="E101" s="36">
        <v>0.57999999999999996</v>
      </c>
      <c r="F101" s="36">
        <v>0.57999999999999996</v>
      </c>
    </row>
    <row r="102" spans="2:6" s="37" customFormat="1" ht="26" customHeight="1">
      <c r="B102" s="37" t="s">
        <v>134</v>
      </c>
      <c r="C102" s="35"/>
      <c r="D102" s="36">
        <v>0.42</v>
      </c>
      <c r="E102" s="36">
        <v>0.42</v>
      </c>
      <c r="F102" s="36">
        <v>0.42</v>
      </c>
    </row>
    <row r="103" spans="2:6" s="44" customFormat="1" ht="40" customHeight="1">
      <c r="B103" s="44" t="s">
        <v>207</v>
      </c>
      <c r="C103" s="45"/>
      <c r="D103" s="46">
        <f>D99*D102</f>
        <v>0.52500000000000002</v>
      </c>
      <c r="E103" s="46">
        <f t="shared" ref="E103:F103" si="5">E99*E102</f>
        <v>0.52500000000000002</v>
      </c>
      <c r="F103" s="46">
        <f t="shared" si="5"/>
        <v>0.52500000000000002</v>
      </c>
    </row>
    <row r="104" spans="2:6" s="44" customFormat="1" ht="40" customHeight="1">
      <c r="B104" s="44" t="s">
        <v>208</v>
      </c>
      <c r="C104" s="45"/>
      <c r="D104" s="46">
        <f>D103/D82*100</f>
        <v>1.1288501854539592</v>
      </c>
      <c r="E104" s="46">
        <f t="shared" ref="E104:F104" si="6">E103/E82*100</f>
        <v>1.1288501854539592</v>
      </c>
      <c r="F104" s="46">
        <f t="shared" si="6"/>
        <v>1.1288501854539592</v>
      </c>
    </row>
    <row r="105" spans="2:6" s="37" customFormat="1" ht="19" customHeight="1">
      <c r="B105" s="37" t="s">
        <v>18</v>
      </c>
      <c r="C105" s="35"/>
      <c r="D105" s="36">
        <f>D103*D22</f>
        <v>15.3825</v>
      </c>
      <c r="E105" s="36">
        <f t="shared" si="4"/>
        <v>15.3825</v>
      </c>
      <c r="F105" s="36">
        <f>D105</f>
        <v>15.3825</v>
      </c>
    </row>
    <row r="106" spans="2:6" s="37" customFormat="1" ht="18" customHeight="1">
      <c r="B106" s="37" t="s">
        <v>19</v>
      </c>
      <c r="C106" s="35"/>
      <c r="D106" s="36">
        <f>D105/D23</f>
        <v>3.0765000000000002</v>
      </c>
      <c r="E106" s="36">
        <f t="shared" si="4"/>
        <v>3.0765000000000002</v>
      </c>
      <c r="F106" s="36">
        <f>D106</f>
        <v>3.0765000000000002</v>
      </c>
    </row>
    <row r="107" spans="2:6" ht="18" customHeight="1"/>
    <row r="108" spans="2:6" s="37" customFormat="1" ht="55" customHeight="1">
      <c r="B108" s="17" t="s">
        <v>229</v>
      </c>
      <c r="C108" s="35"/>
      <c r="D108" s="36"/>
      <c r="E108" s="36"/>
      <c r="F108" s="36"/>
    </row>
    <row r="109" spans="2:6" s="37" customFormat="1" ht="18" customHeight="1">
      <c r="B109" s="37" t="s">
        <v>230</v>
      </c>
      <c r="C109" s="35"/>
      <c r="D109" s="36">
        <f>D103</f>
        <v>0.52500000000000002</v>
      </c>
      <c r="E109" s="36"/>
      <c r="F109" s="36"/>
    </row>
    <row r="110" spans="2:6" s="37" customFormat="1" ht="44" customHeight="1">
      <c r="B110" s="37" t="s">
        <v>259</v>
      </c>
      <c r="C110" s="35"/>
      <c r="D110" s="36">
        <f>D122</f>
        <v>99.539999999999992</v>
      </c>
      <c r="E110" s="36"/>
      <c r="F110" s="36"/>
    </row>
    <row r="111" spans="2:6" s="37" customFormat="1" ht="18" customHeight="1">
      <c r="B111" s="37" t="s">
        <v>260</v>
      </c>
      <c r="C111" s="35"/>
      <c r="D111" s="36">
        <f>D110-D109</f>
        <v>99.014999999999986</v>
      </c>
      <c r="E111" s="36"/>
      <c r="F111" s="36"/>
    </row>
    <row r="112" spans="2:6" s="37" customFormat="1" ht="18" customHeight="1">
      <c r="B112" s="37" t="s">
        <v>261</v>
      </c>
      <c r="C112" s="35"/>
      <c r="D112" s="36">
        <f>D109/D110*100</f>
        <v>0.52742616033755285</v>
      </c>
      <c r="E112" s="36"/>
      <c r="F112" s="36"/>
    </row>
    <row r="113" spans="2:6" ht="18" customHeight="1"/>
    <row r="114" spans="2:6" s="37" customFormat="1" ht="32" customHeight="1">
      <c r="B114" s="17" t="s">
        <v>233</v>
      </c>
      <c r="C114" s="35"/>
      <c r="D114" s="36"/>
      <c r="E114" s="36"/>
      <c r="F114" s="36"/>
    </row>
    <row r="115" spans="2:6" s="37" customFormat="1" ht="31" customHeight="1">
      <c r="B115" s="37" t="s">
        <v>75</v>
      </c>
      <c r="C115" s="35"/>
      <c r="D115" s="36">
        <f>D109*D22</f>
        <v>15.3825</v>
      </c>
      <c r="E115" s="36"/>
      <c r="F115" s="36"/>
    </row>
    <row r="116" spans="2:6" s="37" customFormat="1" ht="18" customHeight="1">
      <c r="B116" s="37" t="s">
        <v>77</v>
      </c>
      <c r="C116" s="35"/>
      <c r="D116" s="36">
        <f>D115/D23</f>
        <v>3.0765000000000002</v>
      </c>
      <c r="E116" s="36"/>
      <c r="F116" s="36"/>
    </row>
    <row r="117" spans="2:6" ht="18" customHeight="1"/>
    <row r="118" spans="2:6" s="37" customFormat="1" ht="41" customHeight="1">
      <c r="B118" s="17" t="s">
        <v>262</v>
      </c>
      <c r="C118" s="35"/>
      <c r="E118" s="36"/>
      <c r="F118" s="36"/>
    </row>
    <row r="119" spans="2:6" s="37" customFormat="1" ht="18" customHeight="1">
      <c r="B119" s="37" t="s">
        <v>326</v>
      </c>
      <c r="C119" s="35"/>
      <c r="D119" s="36">
        <v>237</v>
      </c>
      <c r="E119" s="36">
        <v>237</v>
      </c>
      <c r="F119" s="36">
        <v>237</v>
      </c>
    </row>
    <row r="120" spans="2:6" s="37" customFormat="1" ht="18" customHeight="1">
      <c r="B120" s="37" t="s">
        <v>133</v>
      </c>
      <c r="C120" s="35"/>
      <c r="D120" s="36">
        <v>0.57999999999999996</v>
      </c>
      <c r="E120" s="36">
        <v>0.57999999999999996</v>
      </c>
      <c r="F120" s="36">
        <v>0.57999999999999996</v>
      </c>
    </row>
    <row r="121" spans="2:6" s="37" customFormat="1" ht="18" customHeight="1">
      <c r="B121" s="37" t="s">
        <v>134</v>
      </c>
      <c r="C121" s="35"/>
      <c r="D121" s="36">
        <v>0.42</v>
      </c>
      <c r="E121" s="36">
        <v>0.42</v>
      </c>
      <c r="F121" s="36">
        <v>0.42</v>
      </c>
    </row>
    <row r="122" spans="2:6" s="37" customFormat="1" ht="18" customHeight="1">
      <c r="B122" s="44" t="s">
        <v>207</v>
      </c>
      <c r="C122" s="45"/>
      <c r="D122" s="46">
        <f>D119*D121</f>
        <v>99.539999999999992</v>
      </c>
      <c r="E122" s="46">
        <f t="shared" ref="E122:F122" si="7">E119*E121</f>
        <v>99.539999999999992</v>
      </c>
      <c r="F122" s="46">
        <f t="shared" si="7"/>
        <v>99.539999999999992</v>
      </c>
    </row>
    <row r="123" spans="2:6" s="37" customFormat="1" ht="18" customHeight="1">
      <c r="B123" s="44" t="s">
        <v>208</v>
      </c>
      <c r="C123" s="45"/>
      <c r="D123" s="46">
        <f>D119*(D121)/D7*100</f>
        <v>1.4548377667348729</v>
      </c>
      <c r="E123" s="46">
        <f>E119*(E121)/E7*100</f>
        <v>1.4548377667348729</v>
      </c>
      <c r="F123" s="46">
        <f>F119*(F121)/F7*100</f>
        <v>1.4548377667348729</v>
      </c>
    </row>
    <row r="124" spans="2:6" s="37" customFormat="1" ht="18" customHeight="1">
      <c r="B124" s="37" t="s">
        <v>18</v>
      </c>
      <c r="C124" s="35"/>
      <c r="D124" s="36">
        <f>D122*D22</f>
        <v>2916.5219999999999</v>
      </c>
      <c r="E124" s="36">
        <f>E122*E22</f>
        <v>2916.5219999999999</v>
      </c>
      <c r="F124" s="36">
        <f>F122*F22</f>
        <v>2916.5219999999999</v>
      </c>
    </row>
    <row r="125" spans="2:6" s="37" customFormat="1" ht="18" customHeight="1">
      <c r="B125" s="37" t="s">
        <v>19</v>
      </c>
      <c r="C125" s="35"/>
      <c r="D125" s="36">
        <f>D124/D23</f>
        <v>583.30439999999999</v>
      </c>
      <c r="E125" s="36">
        <f>E124/E23</f>
        <v>583.30439999999999</v>
      </c>
      <c r="F125" s="36">
        <f>F124/F23</f>
        <v>583.30439999999999</v>
      </c>
    </row>
    <row r="126" spans="2:6" ht="18" customHeight="1"/>
    <row r="127" spans="2:6" s="37" customFormat="1" ht="36" customHeight="1">
      <c r="B127" s="17" t="s">
        <v>70</v>
      </c>
      <c r="C127" s="35"/>
      <c r="D127" s="36"/>
      <c r="E127" s="36"/>
      <c r="F127" s="36"/>
    </row>
    <row r="128" spans="2:6" s="37" customFormat="1" ht="42" customHeight="1">
      <c r="B128" s="37" t="s">
        <v>237</v>
      </c>
      <c r="C128" s="35"/>
      <c r="D128" s="36">
        <v>161</v>
      </c>
      <c r="E128" s="36">
        <v>161</v>
      </c>
      <c r="F128" s="36">
        <v>161</v>
      </c>
    </row>
    <row r="129" spans="2:6" s="37" customFormat="1" ht="38" customHeight="1">
      <c r="B129" s="37" t="s">
        <v>264</v>
      </c>
      <c r="C129" s="35"/>
      <c r="D129" s="36">
        <f>D58</f>
        <v>1768.7639999999999</v>
      </c>
      <c r="E129" s="36">
        <f>D58</f>
        <v>1768.7639999999999</v>
      </c>
      <c r="F129" s="36">
        <f>D58</f>
        <v>1768.7639999999999</v>
      </c>
    </row>
    <row r="130" spans="2:6" s="37" customFormat="1" ht="18" customHeight="1">
      <c r="B130" s="37" t="s">
        <v>72</v>
      </c>
      <c r="C130" s="35"/>
      <c r="D130" s="36">
        <f>D129-D128</f>
        <v>1607.7639999999999</v>
      </c>
      <c r="E130" s="36">
        <f>E129-E128</f>
        <v>1607.7639999999999</v>
      </c>
      <c r="F130" s="36">
        <f>F129-F128</f>
        <v>1607.7639999999999</v>
      </c>
    </row>
    <row r="131" spans="2:6" s="37" customFormat="1" ht="34" customHeight="1">
      <c r="B131" s="37" t="s">
        <v>71</v>
      </c>
      <c r="C131" s="35"/>
      <c r="D131" s="36">
        <f>D128/D129*100</f>
        <v>9.1024014509567142</v>
      </c>
      <c r="E131" s="36">
        <f>E128/E129*100</f>
        <v>9.1024014509567142</v>
      </c>
      <c r="F131" s="36">
        <f>F128/F129*100</f>
        <v>9.1024014509567142</v>
      </c>
    </row>
    <row r="132" spans="2:6" ht="18" customHeight="1">
      <c r="B132" s="1"/>
    </row>
    <row r="133" spans="2:6" s="37" customFormat="1" ht="33" customHeight="1">
      <c r="B133" s="17" t="s">
        <v>346</v>
      </c>
      <c r="C133" s="35"/>
      <c r="D133" s="36"/>
      <c r="E133" s="36"/>
      <c r="F133" s="36"/>
    </row>
    <row r="134" spans="2:6" s="37" customFormat="1" ht="34" customHeight="1">
      <c r="B134" s="37" t="s">
        <v>35</v>
      </c>
      <c r="C134" s="52"/>
      <c r="D134" s="36">
        <v>3807</v>
      </c>
      <c r="E134" s="36">
        <v>3807</v>
      </c>
      <c r="F134" s="36">
        <v>3807</v>
      </c>
    </row>
    <row r="135" spans="2:6" s="37" customFormat="1" ht="33" customHeight="1">
      <c r="B135" s="37" t="s">
        <v>176</v>
      </c>
      <c r="C135" s="52"/>
      <c r="D135" s="36">
        <f>D134/D25</f>
        <v>38.454545454545453</v>
      </c>
      <c r="E135" s="36">
        <f>E134/E25</f>
        <v>38.454545454545453</v>
      </c>
      <c r="F135" s="36">
        <f>F134/F25</f>
        <v>38.454545454545453</v>
      </c>
    </row>
    <row r="136" spans="2:6" s="37" customFormat="1" ht="29" customHeight="1">
      <c r="B136" s="37" t="s">
        <v>404</v>
      </c>
      <c r="C136" s="35"/>
      <c r="D136" s="29">
        <v>407.89269999999999</v>
      </c>
      <c r="E136" s="29">
        <v>407.89269999999999</v>
      </c>
      <c r="F136" s="29">
        <v>407.89269999999999</v>
      </c>
    </row>
    <row r="137" spans="2:6" s="37" customFormat="1" ht="36" customHeight="1">
      <c r="B137" s="37" t="s">
        <v>405</v>
      </c>
      <c r="C137" s="35"/>
      <c r="D137" s="36">
        <f>D136/D25</f>
        <v>4.1201282828282828</v>
      </c>
      <c r="E137" s="36">
        <f>E136/E25</f>
        <v>4.1201282828282828</v>
      </c>
      <c r="F137" s="36">
        <f>F136/F25</f>
        <v>4.1201282828282828</v>
      </c>
    </row>
    <row r="138" spans="2:6" s="37" customFormat="1" ht="36" customHeight="1">
      <c r="B138" s="37" t="s">
        <v>268</v>
      </c>
      <c r="C138" s="35"/>
      <c r="D138" s="36">
        <f>D134-D136</f>
        <v>3399.1073000000001</v>
      </c>
      <c r="E138" s="36">
        <f t="shared" ref="E138:F138" si="8">E134-E136</f>
        <v>3399.1073000000001</v>
      </c>
      <c r="F138" s="36">
        <f t="shared" si="8"/>
        <v>3399.1073000000001</v>
      </c>
    </row>
    <row r="139" spans="2:6" s="37" customFormat="1" ht="36" customHeight="1">
      <c r="B139" s="37" t="s">
        <v>269</v>
      </c>
      <c r="C139" s="35"/>
      <c r="D139" s="36">
        <f>D138/D25</f>
        <v>34.33441717171717</v>
      </c>
      <c r="E139" s="36">
        <f>E138/E25</f>
        <v>34.33441717171717</v>
      </c>
      <c r="F139" s="36">
        <f>F138/F25</f>
        <v>34.33441717171717</v>
      </c>
    </row>
    <row r="140" spans="2:6" ht="36" customHeight="1"/>
    <row r="141" spans="2:6" s="37" customFormat="1" ht="36" customHeight="1">
      <c r="B141" s="17" t="s">
        <v>368</v>
      </c>
      <c r="C141" s="35"/>
      <c r="D141" s="36"/>
      <c r="E141" s="36"/>
      <c r="F141" s="36"/>
    </row>
    <row r="142" spans="2:6" s="37" customFormat="1" ht="43" customHeight="1">
      <c r="B142" s="37" t="s">
        <v>138</v>
      </c>
      <c r="C142" s="35"/>
      <c r="D142" s="53">
        <v>4969</v>
      </c>
      <c r="E142" s="53">
        <v>4969</v>
      </c>
      <c r="F142" s="53">
        <v>4969</v>
      </c>
    </row>
    <row r="143" spans="2:6" s="37" customFormat="1" ht="36" customHeight="1">
      <c r="B143" s="37" t="s">
        <v>177</v>
      </c>
      <c r="C143" s="35"/>
      <c r="D143" s="36">
        <f>D142/D26</f>
        <v>124.22499999999999</v>
      </c>
      <c r="E143" s="36">
        <f>E142/E26</f>
        <v>124.22499999999999</v>
      </c>
      <c r="F143" s="36">
        <f>F142/F26</f>
        <v>124.22499999999999</v>
      </c>
    </row>
    <row r="144" spans="2:6" s="37" customFormat="1" ht="36" customHeight="1">
      <c r="B144" s="37" t="s">
        <v>266</v>
      </c>
      <c r="C144" s="35"/>
      <c r="D144" s="36">
        <v>532.39</v>
      </c>
      <c r="E144" s="36">
        <v>532.39</v>
      </c>
      <c r="F144" s="36">
        <v>532.39</v>
      </c>
    </row>
    <row r="145" spans="1:6" s="37" customFormat="1" ht="36" customHeight="1">
      <c r="B145" s="37" t="s">
        <v>267</v>
      </c>
      <c r="C145" s="35"/>
      <c r="D145" s="36">
        <f>D144/D26</f>
        <v>13.309749999999999</v>
      </c>
      <c r="E145" s="36">
        <f>E144/E26</f>
        <v>13.309749999999999</v>
      </c>
      <c r="F145" s="36">
        <f>F144/F26</f>
        <v>13.309749999999999</v>
      </c>
    </row>
    <row r="146" spans="1:6" s="37" customFormat="1" ht="36" customHeight="1">
      <c r="B146" s="37" t="s">
        <v>268</v>
      </c>
      <c r="C146" s="35"/>
      <c r="D146" s="36">
        <f>D142-D144</f>
        <v>4436.6099999999997</v>
      </c>
      <c r="E146" s="36">
        <f t="shared" ref="E146:F146" si="9">E142-E144</f>
        <v>4436.6099999999997</v>
      </c>
      <c r="F146" s="36">
        <f t="shared" si="9"/>
        <v>4436.6099999999997</v>
      </c>
    </row>
    <row r="147" spans="1:6" s="37" customFormat="1" ht="36" customHeight="1">
      <c r="B147" s="37" t="s">
        <v>269</v>
      </c>
      <c r="C147" s="35"/>
      <c r="D147" s="36">
        <f>D146/D26</f>
        <v>110.91524999999999</v>
      </c>
      <c r="E147" s="36">
        <f>E146/E26</f>
        <v>110.91524999999999</v>
      </c>
      <c r="F147" s="36">
        <f>F146/F26</f>
        <v>110.91524999999999</v>
      </c>
    </row>
    <row r="148" spans="1:6" ht="26" customHeight="1"/>
    <row r="149" spans="1:6" s="22" customFormat="1" ht="17">
      <c r="B149" s="22" t="s">
        <v>45</v>
      </c>
      <c r="C149" s="23"/>
      <c r="D149" s="24"/>
      <c r="E149" s="24"/>
      <c r="F149" s="24"/>
    </row>
    <row r="151" spans="1:6" s="37" customFormat="1" ht="17">
      <c r="B151" s="17" t="s">
        <v>1</v>
      </c>
      <c r="C151" s="35"/>
      <c r="D151" s="18" t="s">
        <v>26</v>
      </c>
      <c r="E151" s="18" t="s">
        <v>27</v>
      </c>
      <c r="F151" s="18" t="s">
        <v>27</v>
      </c>
    </row>
    <row r="152" spans="1:6" s="37" customFormat="1" ht="17">
      <c r="B152" s="37" t="s">
        <v>4</v>
      </c>
      <c r="C152" s="35"/>
      <c r="D152" s="36" t="s">
        <v>2</v>
      </c>
      <c r="E152" s="98" t="s">
        <v>2</v>
      </c>
      <c r="F152" s="36" t="s">
        <v>3</v>
      </c>
    </row>
    <row r="153" spans="1:6" s="37" customFormat="1" ht="17">
      <c r="B153" s="37" t="s">
        <v>5</v>
      </c>
      <c r="C153" s="35"/>
      <c r="D153" s="36" t="s">
        <v>6</v>
      </c>
      <c r="E153" s="36" t="s">
        <v>57</v>
      </c>
      <c r="F153" s="36" t="s">
        <v>87</v>
      </c>
    </row>
    <row r="154" spans="1:6" s="37" customFormat="1" ht="34">
      <c r="B154" s="37" t="s">
        <v>7</v>
      </c>
      <c r="C154" s="35"/>
      <c r="D154" s="36" t="s">
        <v>23</v>
      </c>
      <c r="E154" s="36" t="s">
        <v>24</v>
      </c>
      <c r="F154" s="36" t="s">
        <v>24</v>
      </c>
    </row>
    <row r="155" spans="1:6" s="37" customFormat="1">
      <c r="C155" s="35"/>
      <c r="D155" s="36"/>
      <c r="E155" s="36"/>
      <c r="F155" s="36"/>
    </row>
    <row r="157" spans="1:6" ht="17">
      <c r="A157" s="1" t="s">
        <v>9</v>
      </c>
      <c r="B157" s="1" t="s">
        <v>8</v>
      </c>
    </row>
    <row r="158" spans="1:6" ht="17">
      <c r="A158" s="44">
        <v>1</v>
      </c>
      <c r="B158" s="2" t="s">
        <v>271</v>
      </c>
      <c r="C158" s="54"/>
      <c r="D158" s="55"/>
      <c r="E158" s="55"/>
      <c r="F158" s="55"/>
    </row>
    <row r="159" spans="1:6" ht="31" customHeight="1">
      <c r="A159" s="44"/>
      <c r="B159" s="56" t="s">
        <v>10</v>
      </c>
      <c r="C159" s="54"/>
      <c r="D159" s="55">
        <f>D7</f>
        <v>6842</v>
      </c>
      <c r="E159" s="55">
        <f>E7</f>
        <v>6842</v>
      </c>
      <c r="F159" s="55">
        <f>F7</f>
        <v>6842</v>
      </c>
    </row>
    <row r="160" spans="1:6" ht="34">
      <c r="A160" s="56"/>
      <c r="B160" s="56" t="s">
        <v>272</v>
      </c>
      <c r="C160" s="54"/>
      <c r="D160" s="55">
        <f>D82</f>
        <v>46.5075</v>
      </c>
      <c r="E160" s="55">
        <f>E82</f>
        <v>46.5075</v>
      </c>
      <c r="F160" s="55">
        <f>F82</f>
        <v>46.5075</v>
      </c>
    </row>
    <row r="161" spans="1:6" ht="17">
      <c r="A161" s="56"/>
      <c r="B161" s="56" t="s">
        <v>17</v>
      </c>
      <c r="C161" s="54"/>
      <c r="D161" s="55"/>
      <c r="E161" s="55"/>
      <c r="F161" s="55"/>
    </row>
    <row r="162" spans="1:6" ht="17">
      <c r="A162" s="56"/>
      <c r="B162" s="56" t="s">
        <v>202</v>
      </c>
      <c r="C162" s="54"/>
      <c r="D162" s="55">
        <f t="shared" ref="D162:F165" si="10">D122</f>
        <v>99.539999999999992</v>
      </c>
      <c r="E162" s="55">
        <f t="shared" si="10"/>
        <v>99.539999999999992</v>
      </c>
      <c r="F162" s="55">
        <f t="shared" si="10"/>
        <v>99.539999999999992</v>
      </c>
    </row>
    <row r="163" spans="1:6" ht="17">
      <c r="A163" s="56"/>
      <c r="B163" s="56" t="s">
        <v>123</v>
      </c>
      <c r="C163" s="54"/>
      <c r="D163" s="55">
        <f t="shared" si="10"/>
        <v>1.4548377667348729</v>
      </c>
      <c r="E163" s="55">
        <f t="shared" si="10"/>
        <v>1.4548377667348729</v>
      </c>
      <c r="F163" s="55">
        <f t="shared" si="10"/>
        <v>1.4548377667348729</v>
      </c>
    </row>
    <row r="164" spans="1:6" ht="17">
      <c r="A164" s="56"/>
      <c r="B164" s="56" t="s">
        <v>18</v>
      </c>
      <c r="C164" s="54"/>
      <c r="D164" s="55">
        <f t="shared" si="10"/>
        <v>2916.5219999999999</v>
      </c>
      <c r="E164" s="55">
        <f t="shared" si="10"/>
        <v>2916.5219999999999</v>
      </c>
      <c r="F164" s="55">
        <f t="shared" si="10"/>
        <v>2916.5219999999999</v>
      </c>
    </row>
    <row r="165" spans="1:6" ht="17">
      <c r="A165" s="56"/>
      <c r="B165" s="56" t="s">
        <v>19</v>
      </c>
      <c r="C165" s="54"/>
      <c r="D165" s="55">
        <f t="shared" si="10"/>
        <v>583.30439999999999</v>
      </c>
      <c r="E165" s="55">
        <f t="shared" si="10"/>
        <v>583.30439999999999</v>
      </c>
      <c r="F165" s="55">
        <f t="shared" si="10"/>
        <v>583.30439999999999</v>
      </c>
    </row>
    <row r="166" spans="1:6" ht="17">
      <c r="A166" s="56"/>
      <c r="B166" s="56" t="s">
        <v>25</v>
      </c>
      <c r="C166" s="54"/>
      <c r="D166" s="55">
        <f>D163-D10</f>
        <v>-0.74516223326512732</v>
      </c>
      <c r="E166" s="55">
        <f>E163-E10</f>
        <v>-0.34516223326512718</v>
      </c>
      <c r="F166" s="55">
        <f>F163-F10</f>
        <v>-0.54516223326512714</v>
      </c>
    </row>
    <row r="168" spans="1:6" ht="17">
      <c r="A168" s="44">
        <v>2</v>
      </c>
      <c r="B168" s="3" t="s">
        <v>273</v>
      </c>
      <c r="C168" s="57"/>
      <c r="D168" s="58"/>
      <c r="E168" s="58"/>
      <c r="F168" s="58"/>
    </row>
    <row r="169" spans="1:6" ht="35" customHeight="1">
      <c r="A169" s="44"/>
      <c r="B169" s="4" t="s">
        <v>274</v>
      </c>
      <c r="C169" s="57"/>
      <c r="D169" s="58">
        <f>D82*D30</f>
        <v>0</v>
      </c>
      <c r="E169" s="58">
        <f>E82*E30</f>
        <v>0</v>
      </c>
      <c r="F169" s="58">
        <f>F82*F30</f>
        <v>0</v>
      </c>
    </row>
    <row r="170" spans="1:6" ht="17">
      <c r="A170" s="59"/>
      <c r="B170" s="59" t="s">
        <v>21</v>
      </c>
      <c r="C170" s="57"/>
      <c r="D170" s="58">
        <f>D88+D169</f>
        <v>98.7</v>
      </c>
      <c r="E170" s="58">
        <f>E88+E169</f>
        <v>98.7</v>
      </c>
      <c r="F170" s="58">
        <f>F88+F169</f>
        <v>98.7</v>
      </c>
    </row>
    <row r="171" spans="1:6" ht="17">
      <c r="A171" s="59"/>
      <c r="B171" s="59" t="s">
        <v>12</v>
      </c>
      <c r="C171" s="60"/>
      <c r="D171" s="58">
        <f>D170/D7*100</f>
        <v>1.4425606547793044</v>
      </c>
      <c r="E171" s="58">
        <f>E170/E7*100</f>
        <v>1.4425606547793044</v>
      </c>
      <c r="F171" s="58">
        <f>F170/F7*100</f>
        <v>1.4425606547793044</v>
      </c>
    </row>
    <row r="172" spans="1:6" ht="17">
      <c r="A172" s="59"/>
      <c r="B172" s="59" t="s">
        <v>13</v>
      </c>
      <c r="C172" s="57"/>
      <c r="D172" s="58">
        <f>D170*D22</f>
        <v>2891.9100000000003</v>
      </c>
      <c r="E172" s="58">
        <f>E170*E22</f>
        <v>2891.9100000000003</v>
      </c>
      <c r="F172" s="58">
        <f>F170*F22</f>
        <v>2891.9100000000003</v>
      </c>
    </row>
    <row r="173" spans="1:6" ht="17">
      <c r="A173" s="59"/>
      <c r="B173" s="59" t="s">
        <v>22</v>
      </c>
      <c r="C173" s="57"/>
      <c r="D173" s="58">
        <f>D172/D23</f>
        <v>578.38200000000006</v>
      </c>
      <c r="E173" s="58">
        <f>E172/E23</f>
        <v>578.38200000000006</v>
      </c>
      <c r="F173" s="58">
        <f>F172/F23</f>
        <v>578.38200000000006</v>
      </c>
    </row>
    <row r="174" spans="1:6" ht="34" customHeight="1">
      <c r="A174" s="59"/>
      <c r="B174" s="59" t="s">
        <v>25</v>
      </c>
      <c r="C174" s="57"/>
      <c r="D174" s="58">
        <f>D171-D10</f>
        <v>-0.75743934522069578</v>
      </c>
      <c r="E174" s="58">
        <f>E171-E10</f>
        <v>-0.35743934522069565</v>
      </c>
      <c r="F174" s="58">
        <f>F171-F10</f>
        <v>-0.5574393452206956</v>
      </c>
    </row>
    <row r="175" spans="1:6" s="101" customFormat="1">
      <c r="A175" s="59"/>
      <c r="B175" s="59"/>
      <c r="C175" s="57"/>
      <c r="D175" s="58"/>
      <c r="E175" s="58"/>
      <c r="F175" s="58"/>
    </row>
    <row r="176" spans="1:6" ht="34" customHeight="1">
      <c r="A176" s="59"/>
      <c r="B176" s="59"/>
      <c r="C176" s="57"/>
      <c r="D176" s="58"/>
      <c r="E176" s="58"/>
      <c r="F176" s="58"/>
    </row>
    <row r="177" spans="1:6" ht="34">
      <c r="A177" s="59"/>
      <c r="B177" s="4" t="s">
        <v>275</v>
      </c>
      <c r="C177" s="57"/>
      <c r="D177" s="58">
        <f>D82*(D31/100)</f>
        <v>2.3253750000000002</v>
      </c>
      <c r="E177" s="58">
        <f>E82*(E31/100)</f>
        <v>2.3253750000000002</v>
      </c>
      <c r="F177" s="58">
        <f>F82*(F31/100)</f>
        <v>2.3253750000000002</v>
      </c>
    </row>
    <row r="178" spans="1:6" ht="17">
      <c r="A178" s="59"/>
      <c r="B178" s="59" t="s">
        <v>11</v>
      </c>
      <c r="C178" s="57"/>
      <c r="D178" s="58">
        <f>D88+D177</f>
        <v>101.025375</v>
      </c>
      <c r="E178" s="58">
        <f>E88+E177</f>
        <v>101.025375</v>
      </c>
      <c r="F178" s="58">
        <f>F88+F177</f>
        <v>101.025375</v>
      </c>
    </row>
    <row r="179" spans="1:6" ht="17">
      <c r="A179" s="59"/>
      <c r="B179" s="59" t="s">
        <v>12</v>
      </c>
      <c r="C179" s="60"/>
      <c r="D179" s="58">
        <f>D178/D7*100</f>
        <v>1.4765474276527331</v>
      </c>
      <c r="E179" s="58">
        <f>E178/E7*100</f>
        <v>1.4765474276527331</v>
      </c>
      <c r="F179" s="58">
        <f>F178/F7*100</f>
        <v>1.4765474276527331</v>
      </c>
    </row>
    <row r="180" spans="1:6" ht="17">
      <c r="A180" s="59"/>
      <c r="B180" s="59" t="s">
        <v>13</v>
      </c>
      <c r="C180" s="57"/>
      <c r="D180" s="58">
        <f>D178*D22</f>
        <v>2960.0434875000001</v>
      </c>
      <c r="E180" s="58">
        <f>E178*E22</f>
        <v>2960.0434875000001</v>
      </c>
      <c r="F180" s="58">
        <f>F178*F22</f>
        <v>2960.0434875000001</v>
      </c>
    </row>
    <row r="181" spans="1:6" ht="17">
      <c r="A181" s="59"/>
      <c r="B181" s="59" t="s">
        <v>22</v>
      </c>
      <c r="C181" s="57"/>
      <c r="D181" s="58">
        <f>D180/D23</f>
        <v>592.00869750000004</v>
      </c>
      <c r="E181" s="58">
        <f>E180/E23</f>
        <v>592.00869750000004</v>
      </c>
      <c r="F181" s="58">
        <f>F180/F23</f>
        <v>592.00869750000004</v>
      </c>
    </row>
    <row r="182" spans="1:6" ht="36" customHeight="1">
      <c r="A182" s="59"/>
      <c r="B182" s="59" t="s">
        <v>25</v>
      </c>
      <c r="C182" s="60"/>
      <c r="D182" s="58">
        <f>D179-D10</f>
        <v>-0.72345257234726712</v>
      </c>
      <c r="E182" s="58">
        <f>E179-E10</f>
        <v>-0.32345257234726699</v>
      </c>
      <c r="F182" s="58">
        <f>F179-F10</f>
        <v>-0.52345257234726694</v>
      </c>
    </row>
    <row r="183" spans="1:6" ht="36" customHeight="1">
      <c r="A183" s="59"/>
      <c r="B183" s="59"/>
      <c r="C183" s="60"/>
      <c r="D183" s="58"/>
      <c r="E183" s="58"/>
      <c r="F183" s="58"/>
    </row>
    <row r="184" spans="1:6" ht="34">
      <c r="A184" s="59"/>
      <c r="B184" s="4" t="s">
        <v>276</v>
      </c>
      <c r="C184" s="57"/>
      <c r="D184" s="58">
        <f>D82*(D32/100)</f>
        <v>4.6507500000000004</v>
      </c>
      <c r="E184" s="58">
        <f>E82*(E32/100)</f>
        <v>4.6507500000000004</v>
      </c>
      <c r="F184" s="58">
        <f>F82*(F32/100)</f>
        <v>4.6507500000000004</v>
      </c>
    </row>
    <row r="185" spans="1:6" ht="17">
      <c r="A185" s="59"/>
      <c r="B185" s="59" t="s">
        <v>11</v>
      </c>
      <c r="C185" s="57"/>
      <c r="D185" s="58">
        <f>D88+D184</f>
        <v>103.35075000000001</v>
      </c>
      <c r="E185" s="58">
        <f>E88+E184</f>
        <v>103.35075000000001</v>
      </c>
      <c r="F185" s="58">
        <f>F88+F184</f>
        <v>103.35075000000001</v>
      </c>
    </row>
    <row r="186" spans="1:6" ht="17">
      <c r="A186" s="59"/>
      <c r="B186" s="59" t="s">
        <v>12</v>
      </c>
      <c r="C186" s="60"/>
      <c r="D186" s="58">
        <f>D185/D7*100</f>
        <v>1.5105342005261619</v>
      </c>
      <c r="E186" s="58">
        <f>E185/E7*100</f>
        <v>1.5105342005261619</v>
      </c>
      <c r="F186" s="58">
        <f>F185/F7*100</f>
        <v>1.5105342005261619</v>
      </c>
    </row>
    <row r="187" spans="1:6" ht="17">
      <c r="A187" s="59"/>
      <c r="B187" s="59" t="s">
        <v>13</v>
      </c>
      <c r="C187" s="57"/>
      <c r="D187" s="58">
        <f>D185*D22</f>
        <v>3028.1769750000003</v>
      </c>
      <c r="E187" s="58">
        <f>E185*E22</f>
        <v>3028.1769750000003</v>
      </c>
      <c r="F187" s="58">
        <f>F185*F22</f>
        <v>3028.1769750000003</v>
      </c>
    </row>
    <row r="188" spans="1:6" ht="17">
      <c r="A188" s="59"/>
      <c r="B188" s="59" t="s">
        <v>22</v>
      </c>
      <c r="C188" s="57"/>
      <c r="D188" s="58">
        <f>D187/D23</f>
        <v>605.63539500000002</v>
      </c>
      <c r="E188" s="58">
        <f>E187/E23</f>
        <v>605.63539500000002</v>
      </c>
      <c r="F188" s="58">
        <f>F187/F23</f>
        <v>605.63539500000002</v>
      </c>
    </row>
    <row r="189" spans="1:6" ht="17">
      <c r="A189" s="59"/>
      <c r="B189" s="59" t="s">
        <v>25</v>
      </c>
      <c r="C189" s="60"/>
      <c r="D189" s="58">
        <f>D186-D10</f>
        <v>-0.68946579947383824</v>
      </c>
      <c r="E189" s="58">
        <f>E186-E10</f>
        <v>-0.2894657994738381</v>
      </c>
      <c r="F189" s="58">
        <f>F186-F10</f>
        <v>-0.48946579947383806</v>
      </c>
    </row>
    <row r="190" spans="1:6">
      <c r="A190" s="59"/>
      <c r="B190" s="59"/>
      <c r="C190" s="60"/>
      <c r="D190" s="58"/>
      <c r="E190" s="58"/>
      <c r="F190" s="58"/>
    </row>
    <row r="191" spans="1:6" ht="34">
      <c r="A191" s="59"/>
      <c r="B191" s="4" t="s">
        <v>410</v>
      </c>
      <c r="C191" s="60"/>
      <c r="D191" s="58">
        <f>D82*(D35/100)</f>
        <v>0.52553474999999994</v>
      </c>
      <c r="E191" s="58">
        <f>E82*(E35/100)</f>
        <v>0.52553474999999994</v>
      </c>
      <c r="F191" s="58">
        <f>F82*(F35/100)</f>
        <v>0.52553474999999994</v>
      </c>
    </row>
    <row r="192" spans="1:6" ht="17">
      <c r="A192" s="59"/>
      <c r="B192" s="59" t="s">
        <v>11</v>
      </c>
      <c r="C192" s="60"/>
      <c r="D192" s="58">
        <f>D88+D191</f>
        <v>99.225534750000008</v>
      </c>
      <c r="E192" s="58">
        <f>E88+E191</f>
        <v>99.225534750000008</v>
      </c>
      <c r="F192" s="58">
        <f>F88+F191</f>
        <v>99.225534750000008</v>
      </c>
    </row>
    <row r="193" spans="1:6" ht="17">
      <c r="A193" s="59"/>
      <c r="B193" s="59" t="s">
        <v>12</v>
      </c>
      <c r="C193" s="60"/>
      <c r="D193" s="99">
        <f>D192/D7*100</f>
        <v>1.4502416654486994</v>
      </c>
      <c r="E193" s="99">
        <f>E192/E7*100</f>
        <v>1.4502416654486994</v>
      </c>
      <c r="F193" s="99">
        <f>F192/F7*100</f>
        <v>1.4502416654486994</v>
      </c>
    </row>
    <row r="194" spans="1:6" ht="17">
      <c r="A194" s="59"/>
      <c r="B194" s="59" t="s">
        <v>13</v>
      </c>
      <c r="C194" s="60"/>
      <c r="D194" s="58">
        <f>D191*D22</f>
        <v>15.398168174999999</v>
      </c>
      <c r="E194" s="58">
        <f>E191*E22</f>
        <v>15.398168174999999</v>
      </c>
      <c r="F194" s="58">
        <f>F191*F22</f>
        <v>15.398168174999999</v>
      </c>
    </row>
    <row r="195" spans="1:6" ht="17">
      <c r="A195" s="59"/>
      <c r="B195" s="59" t="s">
        <v>22</v>
      </c>
      <c r="C195" s="60"/>
      <c r="D195" s="58">
        <f>D194/D23</f>
        <v>3.0796336349999995</v>
      </c>
      <c r="E195" s="58">
        <f>E194/E23</f>
        <v>3.0796336349999995</v>
      </c>
      <c r="F195" s="58">
        <f>F194/F23</f>
        <v>3.0796336349999995</v>
      </c>
    </row>
    <row r="196" spans="1:6" ht="17">
      <c r="A196" s="59"/>
      <c r="B196" s="59" t="s">
        <v>25</v>
      </c>
      <c r="C196" s="60"/>
      <c r="D196" s="58">
        <f>D193-D10</f>
        <v>-0.74975833455130081</v>
      </c>
      <c r="E196" s="58">
        <f>E193-E10</f>
        <v>-0.34975833455130068</v>
      </c>
      <c r="F196" s="58">
        <f>F193-F10</f>
        <v>-0.54975833455130063</v>
      </c>
    </row>
    <row r="197" spans="1:6">
      <c r="B197" s="1"/>
      <c r="C197" s="61"/>
    </row>
    <row r="198" spans="1:6" ht="17">
      <c r="A198" s="44">
        <v>3</v>
      </c>
      <c r="B198" s="10" t="s">
        <v>278</v>
      </c>
      <c r="C198" s="62"/>
      <c r="D198" s="63"/>
      <c r="E198" s="63"/>
      <c r="F198" s="63"/>
    </row>
    <row r="199" spans="1:6" ht="17">
      <c r="A199" s="44"/>
      <c r="B199" s="25" t="s">
        <v>139</v>
      </c>
      <c r="C199" s="94"/>
      <c r="D199" s="63"/>
      <c r="E199" s="63"/>
      <c r="F199" s="63"/>
    </row>
    <row r="200" spans="1:6" ht="34">
      <c r="A200" s="70"/>
      <c r="B200" s="82" t="s">
        <v>279</v>
      </c>
      <c r="C200" s="70"/>
      <c r="D200" s="94">
        <f>D67</f>
        <v>0</v>
      </c>
      <c r="E200" s="94">
        <f>E67</f>
        <v>0</v>
      </c>
      <c r="F200" s="94">
        <f>F67</f>
        <v>0</v>
      </c>
    </row>
    <row r="201" spans="1:6" ht="34">
      <c r="A201" s="70"/>
      <c r="B201" s="82" t="s">
        <v>280</v>
      </c>
      <c r="C201" s="70"/>
      <c r="D201" s="94">
        <f>D200/D22</f>
        <v>0</v>
      </c>
      <c r="E201" s="94">
        <f>E200/E22</f>
        <v>0</v>
      </c>
      <c r="F201" s="94">
        <f>F200/F22</f>
        <v>0</v>
      </c>
    </row>
    <row r="202" spans="1:6" ht="17">
      <c r="A202" s="70"/>
      <c r="B202" s="82" t="s">
        <v>49</v>
      </c>
      <c r="C202" s="70"/>
      <c r="D202" s="94">
        <f>D164+D200</f>
        <v>2916.5219999999999</v>
      </c>
      <c r="E202" s="94">
        <f>E164+E200</f>
        <v>2916.5219999999999</v>
      </c>
      <c r="F202" s="94">
        <f>F164+F200</f>
        <v>2916.5219999999999</v>
      </c>
    </row>
    <row r="203" spans="1:6" ht="17">
      <c r="A203" s="70"/>
      <c r="B203" s="82" t="s">
        <v>19</v>
      </c>
      <c r="C203" s="70"/>
      <c r="D203" s="94">
        <f>D202/D23</f>
        <v>583.30439999999999</v>
      </c>
      <c r="E203" s="94">
        <f>E202/E23</f>
        <v>583.30439999999999</v>
      </c>
      <c r="F203" s="94">
        <f>F202/F23</f>
        <v>583.30439999999999</v>
      </c>
    </row>
    <row r="204" spans="1:6" ht="17">
      <c r="A204" s="70"/>
      <c r="B204" s="82" t="s">
        <v>47</v>
      </c>
      <c r="C204" s="70"/>
      <c r="D204" s="94">
        <f>D202/D22</f>
        <v>99.539999999999992</v>
      </c>
      <c r="E204" s="94">
        <f>E202/E22</f>
        <v>99.539999999999992</v>
      </c>
      <c r="F204" s="94">
        <f>F202/F22</f>
        <v>99.539999999999992</v>
      </c>
    </row>
    <row r="205" spans="1:6" ht="22" customHeight="1">
      <c r="A205" s="70"/>
      <c r="B205" s="82" t="s">
        <v>12</v>
      </c>
      <c r="C205" s="94"/>
      <c r="D205" s="63">
        <f>D204/D7*100</f>
        <v>1.4548377667348729</v>
      </c>
      <c r="E205" s="63">
        <f>E204/E7*100</f>
        <v>1.4548377667348729</v>
      </c>
      <c r="F205" s="63">
        <f>F204/F7*100</f>
        <v>1.4548377667348729</v>
      </c>
    </row>
    <row r="206" spans="1:6" ht="36" customHeight="1">
      <c r="A206" s="70"/>
      <c r="B206" s="82" t="s">
        <v>48</v>
      </c>
      <c r="C206" s="94"/>
      <c r="D206" s="63">
        <f>D205-D10</f>
        <v>-0.74516223326512732</v>
      </c>
      <c r="E206" s="63">
        <f>E205-E10</f>
        <v>-0.34516223326512718</v>
      </c>
      <c r="F206" s="63">
        <f>F205-F10</f>
        <v>-0.54516223326512714</v>
      </c>
    </row>
    <row r="207" spans="1:6">
      <c r="A207" s="70"/>
      <c r="B207" s="70"/>
      <c r="C207" s="94"/>
      <c r="D207" s="63"/>
      <c r="E207" s="63"/>
      <c r="F207" s="63"/>
    </row>
    <row r="208" spans="1:6" ht="32" customHeight="1">
      <c r="A208" s="70"/>
      <c r="B208" s="25" t="s">
        <v>51</v>
      </c>
      <c r="C208" s="94"/>
      <c r="D208" s="63"/>
      <c r="E208" s="63"/>
      <c r="F208" s="63"/>
    </row>
    <row r="209" spans="1:6" ht="34">
      <c r="A209" s="70"/>
      <c r="B209" s="82" t="s">
        <v>279</v>
      </c>
      <c r="C209" s="94"/>
      <c r="D209" s="63">
        <f>D67*D68</f>
        <v>0</v>
      </c>
      <c r="E209" s="63">
        <f>E67*E68</f>
        <v>0</v>
      </c>
      <c r="F209" s="63">
        <f>F67*F68</f>
        <v>0</v>
      </c>
    </row>
    <row r="210" spans="1:6" ht="34">
      <c r="A210" s="70"/>
      <c r="B210" s="82" t="s">
        <v>280</v>
      </c>
      <c r="C210" s="95"/>
      <c r="D210" s="63">
        <f>D209/D22</f>
        <v>0</v>
      </c>
      <c r="E210" s="63">
        <f>E209/E22</f>
        <v>0</v>
      </c>
      <c r="F210" s="63">
        <f>F209/F22</f>
        <v>0</v>
      </c>
    </row>
    <row r="211" spans="1:6" ht="17">
      <c r="A211" s="70"/>
      <c r="B211" s="82" t="s">
        <v>49</v>
      </c>
      <c r="C211" s="62"/>
      <c r="D211" s="63">
        <f>D209+D164</f>
        <v>2916.5219999999999</v>
      </c>
      <c r="E211" s="63">
        <f>E209+E164</f>
        <v>2916.5219999999999</v>
      </c>
      <c r="F211" s="63">
        <f>F209+F164</f>
        <v>2916.5219999999999</v>
      </c>
    </row>
    <row r="212" spans="1:6" ht="17">
      <c r="A212" s="70"/>
      <c r="B212" s="82" t="s">
        <v>19</v>
      </c>
      <c r="C212" s="62"/>
      <c r="D212" s="63">
        <f>D211/D23</f>
        <v>583.30439999999999</v>
      </c>
      <c r="E212" s="63">
        <f>E211/E23</f>
        <v>583.30439999999999</v>
      </c>
      <c r="F212" s="63">
        <f>F211/F23</f>
        <v>583.30439999999999</v>
      </c>
    </row>
    <row r="213" spans="1:6" ht="17">
      <c r="A213" s="70"/>
      <c r="B213" s="82" t="s">
        <v>47</v>
      </c>
      <c r="C213" s="62"/>
      <c r="D213" s="63">
        <f>D211/D22</f>
        <v>99.539999999999992</v>
      </c>
      <c r="E213" s="63">
        <f>E211/E22</f>
        <v>99.539999999999992</v>
      </c>
      <c r="F213" s="63">
        <f>F211/F22</f>
        <v>99.539999999999992</v>
      </c>
    </row>
    <row r="214" spans="1:6" ht="17">
      <c r="A214" s="70"/>
      <c r="B214" s="82" t="s">
        <v>12</v>
      </c>
      <c r="C214" s="62"/>
      <c r="D214" s="63">
        <f>D213/D7*100</f>
        <v>1.4548377667348729</v>
      </c>
      <c r="E214" s="63">
        <f>E213/E7*100</f>
        <v>1.4548377667348729</v>
      </c>
      <c r="F214" s="63">
        <f>F213/F7*100</f>
        <v>1.4548377667348729</v>
      </c>
    </row>
    <row r="215" spans="1:6" ht="17">
      <c r="A215" s="70"/>
      <c r="B215" s="82" t="s">
        <v>48</v>
      </c>
      <c r="C215" s="62"/>
      <c r="D215" s="63">
        <f>D214-D10</f>
        <v>-0.74516223326512732</v>
      </c>
      <c r="E215" s="63">
        <f>E214-E10</f>
        <v>-0.34516223326512718</v>
      </c>
      <c r="F215" s="63">
        <f>F214-F10</f>
        <v>-0.54516223326512714</v>
      </c>
    </row>
    <row r="216" spans="1:6">
      <c r="B216" s="1"/>
      <c r="C216" s="61"/>
    </row>
    <row r="217" spans="1:6" ht="34">
      <c r="A217" s="44">
        <v>4</v>
      </c>
      <c r="B217" s="14" t="s">
        <v>333</v>
      </c>
      <c r="C217" s="65"/>
      <c r="D217" s="66"/>
      <c r="E217" s="66"/>
      <c r="F217" s="66"/>
    </row>
    <row r="218" spans="1:6" ht="100" customHeight="1">
      <c r="A218" s="44"/>
      <c r="B218" s="15" t="s">
        <v>282</v>
      </c>
      <c r="C218" s="65"/>
      <c r="D218" s="66"/>
      <c r="E218" s="66"/>
      <c r="F218" s="66"/>
    </row>
    <row r="219" spans="1:6" ht="34">
      <c r="A219" s="76"/>
      <c r="B219" s="96" t="s">
        <v>279</v>
      </c>
      <c r="C219" s="65"/>
      <c r="D219" s="66">
        <f>D67</f>
        <v>0</v>
      </c>
      <c r="E219" s="66">
        <f>E67</f>
        <v>0</v>
      </c>
      <c r="F219" s="66">
        <f>F67</f>
        <v>0</v>
      </c>
    </row>
    <row r="220" spans="1:6" ht="34">
      <c r="A220" s="76"/>
      <c r="B220" s="96" t="s">
        <v>280</v>
      </c>
      <c r="C220" s="65"/>
      <c r="D220" s="66">
        <f>D219/D22</f>
        <v>0</v>
      </c>
      <c r="E220" s="66">
        <f>E219/E22</f>
        <v>0</v>
      </c>
      <c r="F220" s="66">
        <f>F219/F22</f>
        <v>0</v>
      </c>
    </row>
    <row r="221" spans="1:6" ht="17">
      <c r="A221" s="76"/>
      <c r="B221" s="96" t="s">
        <v>49</v>
      </c>
      <c r="C221" s="65"/>
      <c r="D221" s="66">
        <f>D164-D219</f>
        <v>2916.5219999999999</v>
      </c>
      <c r="E221" s="66">
        <f>E164-E219</f>
        <v>2916.5219999999999</v>
      </c>
      <c r="F221" s="66">
        <f>F164-F219</f>
        <v>2916.5219999999999</v>
      </c>
    </row>
    <row r="222" spans="1:6" ht="17">
      <c r="A222" s="76"/>
      <c r="B222" s="96" t="s">
        <v>19</v>
      </c>
      <c r="C222" s="65"/>
      <c r="D222" s="66">
        <f>D221/D23</f>
        <v>583.30439999999999</v>
      </c>
      <c r="E222" s="66">
        <f>E221/E23</f>
        <v>583.30439999999999</v>
      </c>
      <c r="F222" s="66">
        <f>F221/F23</f>
        <v>583.30439999999999</v>
      </c>
    </row>
    <row r="223" spans="1:6" ht="17">
      <c r="A223" s="76"/>
      <c r="B223" s="96" t="s">
        <v>47</v>
      </c>
      <c r="C223" s="65"/>
      <c r="D223" s="66">
        <f>D221/D22</f>
        <v>99.539999999999992</v>
      </c>
      <c r="E223" s="66">
        <f>E221/E22</f>
        <v>99.539999999999992</v>
      </c>
      <c r="F223" s="66">
        <f>F221/F22</f>
        <v>99.539999999999992</v>
      </c>
    </row>
    <row r="224" spans="1:6" ht="17">
      <c r="A224" s="76"/>
      <c r="B224" s="96" t="s">
        <v>12</v>
      </c>
      <c r="C224" s="65"/>
      <c r="D224" s="66">
        <f>D223/D7*100</f>
        <v>1.4548377667348729</v>
      </c>
      <c r="E224" s="66">
        <f>E223/E7*100</f>
        <v>1.4548377667348729</v>
      </c>
      <c r="F224" s="66">
        <f>F223/F7*100</f>
        <v>1.4548377667348729</v>
      </c>
    </row>
    <row r="225" spans="1:6" ht="17">
      <c r="A225" s="76"/>
      <c r="B225" s="96" t="s">
        <v>48</v>
      </c>
      <c r="C225" s="65"/>
      <c r="D225" s="66">
        <f>D224-D10</f>
        <v>-0.74516223326512732</v>
      </c>
      <c r="E225" s="66">
        <f>E224-E10</f>
        <v>-0.34516223326512718</v>
      </c>
      <c r="F225" s="66">
        <f>F224-F10</f>
        <v>-0.54516223326512714</v>
      </c>
    </row>
    <row r="226" spans="1:6">
      <c r="A226" s="76"/>
      <c r="B226" s="96"/>
      <c r="C226" s="65"/>
      <c r="D226" s="66"/>
      <c r="E226" s="66"/>
      <c r="F226" s="66"/>
    </row>
    <row r="227" spans="1:6" ht="85">
      <c r="A227" s="76"/>
      <c r="B227" s="15" t="s">
        <v>334</v>
      </c>
      <c r="C227" s="66"/>
      <c r="D227" s="66"/>
      <c r="E227" s="66"/>
      <c r="F227" s="66"/>
    </row>
    <row r="228" spans="1:6" ht="34">
      <c r="A228" s="76"/>
      <c r="B228" s="96" t="s">
        <v>279</v>
      </c>
      <c r="C228" s="66"/>
      <c r="D228" s="66">
        <f>D67/D69</f>
        <v>0</v>
      </c>
      <c r="E228" s="66">
        <f>E67/E69</f>
        <v>0</v>
      </c>
      <c r="F228" s="66">
        <f>F67/F69</f>
        <v>0</v>
      </c>
    </row>
    <row r="229" spans="1:6" ht="34">
      <c r="A229" s="76"/>
      <c r="B229" s="96" t="s">
        <v>280</v>
      </c>
      <c r="C229" s="66"/>
      <c r="D229" s="66">
        <f>D228/D22</f>
        <v>0</v>
      </c>
      <c r="E229" s="66">
        <f>E228/E22</f>
        <v>0</v>
      </c>
      <c r="F229" s="66">
        <f>F228/F22</f>
        <v>0</v>
      </c>
    </row>
    <row r="230" spans="1:6" ht="17">
      <c r="A230" s="76"/>
      <c r="B230" s="96" t="s">
        <v>49</v>
      </c>
      <c r="C230" s="66"/>
      <c r="D230" s="66">
        <f>D164-D228</f>
        <v>2916.5219999999999</v>
      </c>
      <c r="E230" s="66">
        <f t="shared" ref="E230:F230" si="11">E164-E228</f>
        <v>2916.5219999999999</v>
      </c>
      <c r="F230" s="66">
        <f t="shared" si="11"/>
        <v>2916.5219999999999</v>
      </c>
    </row>
    <row r="231" spans="1:6" ht="17">
      <c r="A231" s="76"/>
      <c r="B231" s="96" t="s">
        <v>19</v>
      </c>
      <c r="C231" s="66"/>
      <c r="D231" s="66">
        <f>D230/D23</f>
        <v>583.30439999999999</v>
      </c>
      <c r="E231" s="66">
        <f>E230/E23</f>
        <v>583.30439999999999</v>
      </c>
      <c r="F231" s="66">
        <f>F230/F23</f>
        <v>583.30439999999999</v>
      </c>
    </row>
    <row r="232" spans="1:6" ht="17">
      <c r="A232" s="76"/>
      <c r="B232" s="96" t="s">
        <v>47</v>
      </c>
      <c r="C232" s="66"/>
      <c r="D232" s="66">
        <f>D230/D22</f>
        <v>99.539999999999992</v>
      </c>
      <c r="E232" s="66">
        <f>E230/E22</f>
        <v>99.539999999999992</v>
      </c>
      <c r="F232" s="66">
        <f>F230/F22</f>
        <v>99.539999999999992</v>
      </c>
    </row>
    <row r="233" spans="1:6" ht="17">
      <c r="A233" s="76"/>
      <c r="B233" s="96" t="s">
        <v>12</v>
      </c>
      <c r="C233" s="66"/>
      <c r="D233" s="66">
        <f>D232/D7*100</f>
        <v>1.4548377667348729</v>
      </c>
      <c r="E233" s="66">
        <f>E232/E7*100</f>
        <v>1.4548377667348729</v>
      </c>
      <c r="F233" s="66">
        <f>F232/F7*100</f>
        <v>1.4548377667348729</v>
      </c>
    </row>
    <row r="234" spans="1:6" ht="17">
      <c r="A234" s="76"/>
      <c r="B234" s="96" t="s">
        <v>48</v>
      </c>
      <c r="C234" s="66"/>
      <c r="D234" s="66">
        <f>D233-D10</f>
        <v>-0.74516223326512732</v>
      </c>
      <c r="E234" s="66">
        <f>E233-E10</f>
        <v>-0.34516223326512718</v>
      </c>
      <c r="F234" s="66">
        <f>F233-F10</f>
        <v>-0.54516223326512714</v>
      </c>
    </row>
    <row r="235" spans="1:6">
      <c r="C235" s="61"/>
    </row>
    <row r="236" spans="1:6" ht="51">
      <c r="A236" s="44">
        <v>5</v>
      </c>
      <c r="B236" s="3" t="s">
        <v>178</v>
      </c>
      <c r="C236" s="60"/>
      <c r="D236" s="58"/>
      <c r="E236" s="58"/>
      <c r="F236" s="58"/>
    </row>
    <row r="237" spans="1:6" ht="34">
      <c r="A237" s="44"/>
      <c r="B237" s="4" t="s">
        <v>274</v>
      </c>
      <c r="C237" s="60"/>
      <c r="D237" s="59"/>
      <c r="E237" s="58"/>
      <c r="F237" s="58"/>
    </row>
    <row r="238" spans="1:6" ht="17">
      <c r="A238" s="44"/>
      <c r="B238" s="59" t="s">
        <v>124</v>
      </c>
      <c r="C238" s="60"/>
      <c r="D238" s="58">
        <f>D170</f>
        <v>98.7</v>
      </c>
      <c r="E238" s="58">
        <f>E170</f>
        <v>98.7</v>
      </c>
      <c r="F238" s="58">
        <f>F170</f>
        <v>98.7</v>
      </c>
    </row>
    <row r="239" spans="1:6" ht="34">
      <c r="A239" s="59"/>
      <c r="B239" s="59" t="s">
        <v>203</v>
      </c>
      <c r="C239" s="60"/>
      <c r="D239" s="58">
        <f>D172</f>
        <v>2891.9100000000003</v>
      </c>
      <c r="E239" s="58">
        <f>E172</f>
        <v>2891.9100000000003</v>
      </c>
      <c r="F239" s="58">
        <f>F172</f>
        <v>2891.9100000000003</v>
      </c>
    </row>
    <row r="240" spans="1:6" ht="17">
      <c r="A240" s="59"/>
      <c r="B240" s="59" t="s">
        <v>60</v>
      </c>
      <c r="C240" s="60"/>
      <c r="D240" s="58">
        <f>D171</f>
        <v>1.4425606547793044</v>
      </c>
      <c r="E240" s="58">
        <f>E171</f>
        <v>1.4425606547793044</v>
      </c>
      <c r="F240" s="58">
        <f>F171</f>
        <v>1.4425606547793044</v>
      </c>
    </row>
    <row r="241" spans="1:6" ht="34">
      <c r="A241" s="59"/>
      <c r="B241" s="59" t="s">
        <v>61</v>
      </c>
      <c r="C241" s="60"/>
      <c r="D241" s="58">
        <f>D240-D10</f>
        <v>-0.75743934522069578</v>
      </c>
      <c r="E241" s="58">
        <f>E240-E10</f>
        <v>-0.35743934522069565</v>
      </c>
      <c r="F241" s="58">
        <f>F240-F10</f>
        <v>-0.5574393452206956</v>
      </c>
    </row>
    <row r="242" spans="1:6" ht="34">
      <c r="A242" s="59"/>
      <c r="B242" s="59" t="s">
        <v>63</v>
      </c>
      <c r="C242" s="60"/>
      <c r="D242" s="58">
        <f>D10-D240</f>
        <v>0.75743934522069578</v>
      </c>
      <c r="E242" s="58">
        <f>E10-E240</f>
        <v>0.35743934522069565</v>
      </c>
      <c r="F242" s="58">
        <f>F10-F240</f>
        <v>0.5574393452206956</v>
      </c>
    </row>
    <row r="243" spans="1:6" ht="34">
      <c r="A243" s="59"/>
      <c r="B243" s="59" t="s">
        <v>62</v>
      </c>
      <c r="C243" s="60"/>
      <c r="D243" s="58">
        <f>D242*D238/D240</f>
        <v>51.824000000000005</v>
      </c>
      <c r="E243" s="58">
        <f t="shared" ref="E243:F243" si="12">E242*E238/E240</f>
        <v>24.455999999999996</v>
      </c>
      <c r="F243" s="58">
        <f t="shared" si="12"/>
        <v>38.139999999999986</v>
      </c>
    </row>
    <row r="244" spans="1:6" ht="34">
      <c r="A244" s="59"/>
      <c r="B244" s="59" t="s">
        <v>204</v>
      </c>
      <c r="C244" s="60"/>
      <c r="D244" s="58">
        <f>D243*D22</f>
        <v>1518.4432000000002</v>
      </c>
      <c r="E244" s="58">
        <f>E243*E22</f>
        <v>716.56079999999986</v>
      </c>
      <c r="F244" s="58">
        <f>F243*F22</f>
        <v>1117.5019999999997</v>
      </c>
    </row>
    <row r="245" spans="1:6" ht="34">
      <c r="A245" s="59"/>
      <c r="B245" s="59" t="s">
        <v>199</v>
      </c>
      <c r="C245" s="60"/>
      <c r="D245" s="58">
        <f>D244/D25</f>
        <v>15.337810101010103</v>
      </c>
      <c r="E245" s="58">
        <f>E244/E25</f>
        <v>7.2379878787878775</v>
      </c>
      <c r="F245" s="58">
        <f>F244/F25</f>
        <v>11.287898989898988</v>
      </c>
    </row>
    <row r="246" spans="1:6" ht="17">
      <c r="A246" s="59"/>
      <c r="B246" s="59" t="s">
        <v>179</v>
      </c>
      <c r="C246" s="60"/>
      <c r="D246" s="58">
        <f>D245/D7*100</f>
        <v>0.22417144257541802</v>
      </c>
      <c r="E246" s="58">
        <f>E245/E7*100</f>
        <v>0.10578760419157962</v>
      </c>
      <c r="F246" s="58">
        <f>F245/F7*100</f>
        <v>0.16497952338349881</v>
      </c>
    </row>
    <row r="247" spans="1:6" ht="51">
      <c r="A247" s="59"/>
      <c r="B247" s="59" t="s">
        <v>180</v>
      </c>
      <c r="C247" s="60"/>
      <c r="D247" s="58">
        <f>D269-D246</f>
        <v>0.33786517616976541</v>
      </c>
      <c r="E247" s="58">
        <f>E269-E246</f>
        <v>0.45624901455360378</v>
      </c>
      <c r="F247" s="58">
        <f>F269-F246</f>
        <v>0.3970570953616846</v>
      </c>
    </row>
    <row r="248" spans="1:6" ht="17">
      <c r="A248" s="59"/>
      <c r="B248" s="59" t="s">
        <v>64</v>
      </c>
      <c r="C248" s="60"/>
      <c r="D248" s="58">
        <f>D247-D18</f>
        <v>3.2663540947668324E-2</v>
      </c>
      <c r="E248" s="58">
        <f>E247-E18</f>
        <v>0.21208770637592614</v>
      </c>
      <c r="F248" s="58">
        <f>F247-F18</f>
        <v>6.4884152840890552E-2</v>
      </c>
    </row>
    <row r="249" spans="1:6" ht="34">
      <c r="A249" s="59"/>
      <c r="B249" s="59" t="s">
        <v>65</v>
      </c>
      <c r="C249" s="60"/>
      <c r="D249" s="58">
        <f>D248-D246</f>
        <v>-0.19150790162774969</v>
      </c>
      <c r="E249" s="58">
        <f t="shared" ref="E249:F249" si="13">E248-E246</f>
        <v>0.10630010218434652</v>
      </c>
      <c r="F249" s="58">
        <f t="shared" si="13"/>
        <v>-0.10009537054260825</v>
      </c>
    </row>
    <row r="250" spans="1:6">
      <c r="A250" s="59"/>
      <c r="B250" s="59"/>
      <c r="C250" s="60"/>
      <c r="D250" s="58"/>
      <c r="E250" s="58"/>
      <c r="F250" s="58"/>
    </row>
    <row r="251" spans="1:6" ht="34">
      <c r="A251" s="59"/>
      <c r="B251" s="4" t="s">
        <v>335</v>
      </c>
      <c r="C251" s="60"/>
      <c r="D251" s="58"/>
      <c r="E251" s="58"/>
      <c r="F251" s="58"/>
    </row>
    <row r="252" spans="1:6" ht="17">
      <c r="A252" s="59"/>
      <c r="B252" s="59" t="s">
        <v>124</v>
      </c>
      <c r="C252" s="60"/>
      <c r="D252" s="58">
        <f>D178</f>
        <v>101.025375</v>
      </c>
      <c r="E252" s="58">
        <f>E178</f>
        <v>101.025375</v>
      </c>
      <c r="F252" s="58">
        <f>F178</f>
        <v>101.025375</v>
      </c>
    </row>
    <row r="253" spans="1:6" ht="34">
      <c r="A253" s="59"/>
      <c r="B253" s="59" t="s">
        <v>203</v>
      </c>
      <c r="C253" s="60"/>
      <c r="D253" s="58">
        <f>D172</f>
        <v>2891.9100000000003</v>
      </c>
      <c r="E253" s="58">
        <f>E172</f>
        <v>2891.9100000000003</v>
      </c>
      <c r="F253" s="58">
        <f>F172</f>
        <v>2891.9100000000003</v>
      </c>
    </row>
    <row r="254" spans="1:6" ht="17">
      <c r="A254" s="59"/>
      <c r="B254" s="59" t="s">
        <v>60</v>
      </c>
      <c r="C254" s="60"/>
      <c r="D254" s="58">
        <f>D179</f>
        <v>1.4765474276527331</v>
      </c>
      <c r="E254" s="58">
        <f>E179</f>
        <v>1.4765474276527331</v>
      </c>
      <c r="F254" s="58">
        <f>F179</f>
        <v>1.4765474276527331</v>
      </c>
    </row>
    <row r="255" spans="1:6" ht="34">
      <c r="A255" s="59"/>
      <c r="B255" s="59" t="s">
        <v>61</v>
      </c>
      <c r="C255" s="60"/>
      <c r="D255" s="58">
        <f>D254-D10</f>
        <v>-0.72345257234726712</v>
      </c>
      <c r="E255" s="58">
        <f>E254-E10</f>
        <v>-0.32345257234726699</v>
      </c>
      <c r="F255" s="58">
        <f>F254-F10</f>
        <v>-0.52345257234726694</v>
      </c>
    </row>
    <row r="256" spans="1:6" ht="34">
      <c r="A256" s="59"/>
      <c r="B256" s="59" t="s">
        <v>63</v>
      </c>
      <c r="C256" s="60"/>
      <c r="D256" s="58">
        <f>D10-D254</f>
        <v>0.72345257234726712</v>
      </c>
      <c r="E256" s="58">
        <f>E10-E254</f>
        <v>0.32345257234726699</v>
      </c>
      <c r="F256" s="58">
        <f>F10-F254</f>
        <v>0.52345257234726694</v>
      </c>
    </row>
    <row r="257" spans="1:6" ht="34">
      <c r="A257" s="59"/>
      <c r="B257" s="59" t="s">
        <v>62</v>
      </c>
      <c r="C257" s="60"/>
      <c r="D257" s="58">
        <f>D256*D252/D254</f>
        <v>49.498625000000011</v>
      </c>
      <c r="E257" s="58">
        <f t="shared" ref="E257:F257" si="14">E256*E252/E254</f>
        <v>22.130625000000006</v>
      </c>
      <c r="F257" s="58">
        <f t="shared" si="14"/>
        <v>35.814624999999999</v>
      </c>
    </row>
    <row r="258" spans="1:6" ht="34">
      <c r="A258" s="59"/>
      <c r="B258" s="59" t="s">
        <v>204</v>
      </c>
      <c r="C258" s="60"/>
      <c r="D258" s="58">
        <f>D257*D22</f>
        <v>1450.3097125000004</v>
      </c>
      <c r="E258" s="58">
        <f>E257*E22</f>
        <v>648.4273125000002</v>
      </c>
      <c r="F258" s="58">
        <f>F257*F22</f>
        <v>1049.3685125</v>
      </c>
    </row>
    <row r="259" spans="1:6" ht="34">
      <c r="A259" s="59"/>
      <c r="B259" s="59" t="s">
        <v>199</v>
      </c>
      <c r="C259" s="60"/>
      <c r="D259" s="58">
        <f>D258/D25</f>
        <v>14.64959305555556</v>
      </c>
      <c r="E259" s="58">
        <f>E258/E25</f>
        <v>6.5497708333333353</v>
      </c>
      <c r="F259" s="58">
        <f>F258/F25</f>
        <v>10.599681944444445</v>
      </c>
    </row>
    <row r="260" spans="1:6" ht="17">
      <c r="A260" s="59"/>
      <c r="B260" s="59" t="s">
        <v>179</v>
      </c>
      <c r="C260" s="60"/>
      <c r="D260" s="58">
        <f>D259/D7*100</f>
        <v>0.21411273100782752</v>
      </c>
      <c r="E260" s="58">
        <f>E259/E7*100</f>
        <v>9.572889262398912E-2</v>
      </c>
      <c r="F260" s="58">
        <f>F259/F7*100</f>
        <v>0.15492081181590828</v>
      </c>
    </row>
    <row r="261" spans="1:6" ht="51">
      <c r="A261" s="59"/>
      <c r="B261" s="59" t="s">
        <v>180</v>
      </c>
      <c r="C261" s="60"/>
      <c r="D261" s="58">
        <f>D269-D260</f>
        <v>0.34792388773735589</v>
      </c>
      <c r="E261" s="58">
        <f>E269-E260</f>
        <v>0.46630772612119431</v>
      </c>
      <c r="F261" s="58">
        <f>F269-F260</f>
        <v>0.40711580692927513</v>
      </c>
    </row>
    <row r="262" spans="1:6" ht="17">
      <c r="A262" s="59"/>
      <c r="B262" s="59" t="s">
        <v>64</v>
      </c>
      <c r="C262" s="60"/>
      <c r="D262" s="58">
        <f>D261-D18</f>
        <v>4.2722252515258796E-2</v>
      </c>
      <c r="E262" s="58">
        <f>E261-E18</f>
        <v>0.22214641794351667</v>
      </c>
      <c r="F262" s="58">
        <f>F261-F18</f>
        <v>7.494286440848108E-2</v>
      </c>
    </row>
    <row r="263" spans="1:6" ht="34">
      <c r="A263" s="59"/>
      <c r="B263" s="59" t="s">
        <v>65</v>
      </c>
      <c r="C263" s="60"/>
      <c r="D263" s="58">
        <f>D262-D260</f>
        <v>-0.17139047849256872</v>
      </c>
      <c r="E263" s="58">
        <f t="shared" ref="E263:F263" si="15">E262-E260</f>
        <v>0.12641752531952755</v>
      </c>
      <c r="F263" s="58">
        <f t="shared" si="15"/>
        <v>-7.9977947407427197E-2</v>
      </c>
    </row>
    <row r="264" spans="1:6">
      <c r="C264" s="61"/>
    </row>
    <row r="265" spans="1:6" ht="34">
      <c r="A265" s="44">
        <v>6</v>
      </c>
      <c r="B265" s="8" t="s">
        <v>376</v>
      </c>
      <c r="C265" s="67"/>
      <c r="D265" s="68"/>
      <c r="E265" s="68"/>
      <c r="F265" s="68"/>
    </row>
    <row r="266" spans="1:6" ht="34">
      <c r="A266" s="44"/>
      <c r="B266" s="9" t="s">
        <v>406</v>
      </c>
      <c r="C266" s="67"/>
      <c r="D266" s="68"/>
      <c r="E266" s="68"/>
      <c r="F266" s="68"/>
    </row>
    <row r="267" spans="1:6" ht="17">
      <c r="A267" s="69"/>
      <c r="B267" s="69" t="s">
        <v>35</v>
      </c>
      <c r="C267" s="67"/>
      <c r="D267" s="68">
        <f>D134</f>
        <v>3807</v>
      </c>
      <c r="E267" s="68">
        <f>D134</f>
        <v>3807</v>
      </c>
      <c r="F267" s="68">
        <f>D134</f>
        <v>3807</v>
      </c>
    </row>
    <row r="268" spans="1:6" ht="17">
      <c r="A268" s="69"/>
      <c r="B268" s="69" t="s">
        <v>176</v>
      </c>
      <c r="C268" s="67"/>
      <c r="D268" s="68">
        <f>D135</f>
        <v>38.454545454545453</v>
      </c>
      <c r="E268" s="68">
        <f>D135</f>
        <v>38.454545454545453</v>
      </c>
      <c r="F268" s="68">
        <f>D135</f>
        <v>38.454545454545453</v>
      </c>
    </row>
    <row r="269" spans="1:6" ht="17">
      <c r="A269" s="69"/>
      <c r="B269" s="69" t="s">
        <v>12</v>
      </c>
      <c r="C269" s="67"/>
      <c r="D269" s="68">
        <f>D268/D7*100</f>
        <v>0.5620366187451834</v>
      </c>
      <c r="E269" s="68">
        <f>E268/E7*100</f>
        <v>0.5620366187451834</v>
      </c>
      <c r="F269" s="68">
        <f>F268/F7*100</f>
        <v>0.5620366187451834</v>
      </c>
    </row>
    <row r="270" spans="1:6" ht="17">
      <c r="A270" s="69"/>
      <c r="B270" s="69" t="s">
        <v>25</v>
      </c>
      <c r="C270" s="67"/>
      <c r="D270" s="68">
        <f>D269-D18</f>
        <v>0.25683498352308631</v>
      </c>
      <c r="E270" s="68">
        <f>E269-E18</f>
        <v>0.31787531056750573</v>
      </c>
      <c r="F270" s="68">
        <f>F269-F18</f>
        <v>0.22986367622438936</v>
      </c>
    </row>
    <row r="271" spans="1:6">
      <c r="C271" s="61"/>
    </row>
    <row r="272" spans="1:6" ht="17">
      <c r="A272" s="44">
        <v>7</v>
      </c>
      <c r="B272" s="6" t="s">
        <v>378</v>
      </c>
      <c r="C272" s="47"/>
      <c r="D272" s="46"/>
      <c r="E272" s="46"/>
      <c r="F272" s="46"/>
    </row>
    <row r="273" spans="1:6" ht="38" customHeight="1">
      <c r="A273" s="44"/>
      <c r="B273" s="7" t="s">
        <v>379</v>
      </c>
      <c r="C273" s="47"/>
      <c r="D273" s="46"/>
      <c r="E273" s="46"/>
      <c r="F273" s="46"/>
    </row>
    <row r="274" spans="1:6" ht="17">
      <c r="A274" s="44"/>
      <c r="B274" s="44" t="s">
        <v>29</v>
      </c>
      <c r="C274" s="47"/>
      <c r="D274" s="46">
        <f>D275/D25</f>
        <v>0</v>
      </c>
      <c r="E274" s="46">
        <f>E275/E25</f>
        <v>0</v>
      </c>
      <c r="F274" s="46">
        <f>F275/F25</f>
        <v>0</v>
      </c>
    </row>
    <row r="275" spans="1:6" ht="17">
      <c r="A275" s="44"/>
      <c r="B275" s="44" t="s">
        <v>28</v>
      </c>
      <c r="C275" s="47"/>
      <c r="D275" s="46">
        <f>(D45/100)*D136</f>
        <v>0</v>
      </c>
      <c r="E275" s="46">
        <f>(E45/100)*E136</f>
        <v>0</v>
      </c>
      <c r="F275" s="46">
        <f>(F45/100)*F136</f>
        <v>0</v>
      </c>
    </row>
    <row r="276" spans="1:6" ht="17">
      <c r="A276" s="44"/>
      <c r="B276" s="44" t="s">
        <v>21</v>
      </c>
      <c r="C276" s="47"/>
      <c r="D276" s="46">
        <f>D278/D25</f>
        <v>34.33441717171717</v>
      </c>
      <c r="E276" s="46">
        <f>E278/E25</f>
        <v>34.33441717171717</v>
      </c>
      <c r="F276" s="46">
        <f>F278/F25</f>
        <v>34.33441717171717</v>
      </c>
    </row>
    <row r="277" spans="1:6" ht="17">
      <c r="A277" s="44"/>
      <c r="B277" s="44" t="s">
        <v>12</v>
      </c>
      <c r="C277" s="47"/>
      <c r="D277" s="46">
        <f>D276/D7*100</f>
        <v>0.50181843279329397</v>
      </c>
      <c r="E277" s="46">
        <f>E276/E7*100</f>
        <v>0.50181843279329397</v>
      </c>
      <c r="F277" s="46">
        <f>F276/F7*100</f>
        <v>0.50181843279329397</v>
      </c>
    </row>
    <row r="278" spans="1:6" ht="17">
      <c r="A278" s="44"/>
      <c r="B278" s="44" t="s">
        <v>13</v>
      </c>
      <c r="C278" s="47"/>
      <c r="D278" s="46">
        <f>D138+D275</f>
        <v>3399.1073000000001</v>
      </c>
      <c r="E278" s="46">
        <f>E138+E275</f>
        <v>3399.1073000000001</v>
      </c>
      <c r="F278" s="46">
        <f>F138+F275</f>
        <v>3399.1073000000001</v>
      </c>
    </row>
    <row r="279" spans="1:6" ht="17">
      <c r="A279" s="44"/>
      <c r="B279" s="44" t="s">
        <v>25</v>
      </c>
      <c r="C279" s="47"/>
      <c r="D279" s="46">
        <f>D277-D18</f>
        <v>0.19661679757119688</v>
      </c>
      <c r="E279" s="46">
        <f>E277-E18</f>
        <v>0.2576571246156163</v>
      </c>
      <c r="F279" s="46">
        <f>F277-F18</f>
        <v>0.16964549027249992</v>
      </c>
    </row>
    <row r="280" spans="1:6">
      <c r="A280" s="44"/>
      <c r="B280" s="44"/>
      <c r="C280" s="47"/>
      <c r="D280" s="46"/>
      <c r="E280" s="46"/>
      <c r="F280" s="46"/>
    </row>
    <row r="281" spans="1:6" ht="34">
      <c r="A281" s="44"/>
      <c r="B281" s="7" t="s">
        <v>380</v>
      </c>
      <c r="C281" s="47"/>
      <c r="D281" s="46"/>
      <c r="E281" s="46"/>
      <c r="F281" s="46"/>
    </row>
    <row r="282" spans="1:6" ht="17">
      <c r="A282" s="44"/>
      <c r="B282" s="44" t="s">
        <v>29</v>
      </c>
      <c r="C282" s="47"/>
      <c r="D282" s="46">
        <f>D283/D25</f>
        <v>0.41201282828282831</v>
      </c>
      <c r="E282" s="46">
        <f>E283/E25</f>
        <v>0.41201282828282831</v>
      </c>
      <c r="F282" s="46">
        <f>F283/F25</f>
        <v>0.41201282828282831</v>
      </c>
    </row>
    <row r="283" spans="1:6" ht="17">
      <c r="A283" s="44"/>
      <c r="B283" s="44" t="s">
        <v>40</v>
      </c>
      <c r="C283" s="47"/>
      <c r="D283" s="46">
        <f>(D46/100)*D136</f>
        <v>40.789270000000002</v>
      </c>
      <c r="E283" s="46">
        <f>(E46/100)*E136</f>
        <v>40.789270000000002</v>
      </c>
      <c r="F283" s="46">
        <f>(F46/100)*F136</f>
        <v>40.789270000000002</v>
      </c>
    </row>
    <row r="284" spans="1:6" ht="17">
      <c r="A284" s="44"/>
      <c r="B284" s="44" t="s">
        <v>21</v>
      </c>
      <c r="C284" s="47"/>
      <c r="D284" s="46">
        <f>D286/D25</f>
        <v>34.746430000000004</v>
      </c>
      <c r="E284" s="46">
        <f>E286/E25</f>
        <v>34.746430000000004</v>
      </c>
      <c r="F284" s="46">
        <f>F286/F25</f>
        <v>34.746430000000004</v>
      </c>
    </row>
    <row r="285" spans="1:6" ht="17">
      <c r="A285" s="44"/>
      <c r="B285" s="44" t="s">
        <v>12</v>
      </c>
      <c r="C285" s="47"/>
      <c r="D285" s="46">
        <f>D284/D7*100</f>
        <v>0.50784025138848299</v>
      </c>
      <c r="E285" s="46">
        <f>E284/E7*100</f>
        <v>0.50784025138848299</v>
      </c>
      <c r="F285" s="46">
        <f>F284/F7*100</f>
        <v>0.50784025138848299</v>
      </c>
    </row>
    <row r="286" spans="1:6" ht="17">
      <c r="A286" s="44"/>
      <c r="B286" s="44" t="s">
        <v>41</v>
      </c>
      <c r="C286" s="47"/>
      <c r="D286" s="46">
        <f>D138+D283</f>
        <v>3439.8965700000003</v>
      </c>
      <c r="E286" s="46">
        <f>E138+E283</f>
        <v>3439.8965700000003</v>
      </c>
      <c r="F286" s="46">
        <f>F138+F283</f>
        <v>3439.8965700000003</v>
      </c>
    </row>
    <row r="287" spans="1:6" ht="17">
      <c r="A287" s="44"/>
      <c r="B287" s="44" t="s">
        <v>25</v>
      </c>
      <c r="C287" s="47"/>
      <c r="D287" s="46">
        <f>D285-D18</f>
        <v>0.2026386161663859</v>
      </c>
      <c r="E287" s="46">
        <f>E285-E18</f>
        <v>0.26367894321080532</v>
      </c>
      <c r="F287" s="46">
        <f>F285-F18</f>
        <v>0.17566730886768894</v>
      </c>
    </row>
    <row r="288" spans="1:6">
      <c r="A288" s="44"/>
      <c r="B288" s="44"/>
      <c r="C288" s="47"/>
      <c r="D288" s="46"/>
      <c r="E288" s="46"/>
      <c r="F288" s="46"/>
    </row>
    <row r="289" spans="1:6" ht="34">
      <c r="A289" s="44"/>
      <c r="B289" s="19" t="s">
        <v>381</v>
      </c>
      <c r="C289" s="47"/>
      <c r="D289" s="46"/>
      <c r="E289" s="46"/>
      <c r="F289" s="46"/>
    </row>
    <row r="290" spans="1:6" ht="17">
      <c r="A290" s="44"/>
      <c r="B290" s="44" t="s">
        <v>29</v>
      </c>
      <c r="C290" s="47"/>
      <c r="D290" s="46">
        <f>D291/D25</f>
        <v>0.82402565656565663</v>
      </c>
      <c r="E290" s="46">
        <f>E291/E25</f>
        <v>0.82402565656565663</v>
      </c>
      <c r="F290" s="46">
        <f>F291/F25</f>
        <v>0.82402565656565663</v>
      </c>
    </row>
    <row r="291" spans="1:6" ht="17">
      <c r="A291" s="44"/>
      <c r="B291" s="44" t="s">
        <v>40</v>
      </c>
      <c r="C291" s="47"/>
      <c r="D291" s="46">
        <f>(D47/100)*D136</f>
        <v>81.578540000000004</v>
      </c>
      <c r="E291" s="46">
        <f>(E47/100)*E136</f>
        <v>81.578540000000004</v>
      </c>
      <c r="F291" s="46">
        <f>(F47/100)*F136</f>
        <v>81.578540000000004</v>
      </c>
    </row>
    <row r="292" spans="1:6" ht="17">
      <c r="A292" s="44"/>
      <c r="B292" s="44" t="s">
        <v>21</v>
      </c>
      <c r="C292" s="47"/>
      <c r="D292" s="46">
        <f>D294/D25</f>
        <v>35.15844282828283</v>
      </c>
      <c r="E292" s="46">
        <f>E294/E25</f>
        <v>35.15844282828283</v>
      </c>
      <c r="F292" s="46">
        <f>F294/F25</f>
        <v>35.15844282828283</v>
      </c>
    </row>
    <row r="293" spans="1:6" ht="17">
      <c r="A293" s="44"/>
      <c r="B293" s="44" t="s">
        <v>12</v>
      </c>
      <c r="C293" s="47"/>
      <c r="D293" s="46">
        <f>D292/D7*100</f>
        <v>0.5138620699836719</v>
      </c>
      <c r="E293" s="46">
        <f>E292/E7*100</f>
        <v>0.5138620699836719</v>
      </c>
      <c r="F293" s="46">
        <f>F292/F7*100</f>
        <v>0.5138620699836719</v>
      </c>
    </row>
    <row r="294" spans="1:6" ht="17">
      <c r="A294" s="44"/>
      <c r="B294" s="44" t="s">
        <v>41</v>
      </c>
      <c r="C294" s="47"/>
      <c r="D294" s="46">
        <f>D291+D138</f>
        <v>3480.6858400000001</v>
      </c>
      <c r="E294" s="46">
        <f>E291+E138</f>
        <v>3480.6858400000001</v>
      </c>
      <c r="F294" s="46">
        <f>F291+F138</f>
        <v>3480.6858400000001</v>
      </c>
    </row>
    <row r="295" spans="1:6" ht="17">
      <c r="A295" s="44"/>
      <c r="B295" s="44" t="s">
        <v>25</v>
      </c>
      <c r="C295" s="47"/>
      <c r="D295" s="46">
        <f>D293-D18</f>
        <v>0.20866043476157481</v>
      </c>
      <c r="E295" s="46">
        <f>E293-E18</f>
        <v>0.26970076180599423</v>
      </c>
      <c r="F295" s="46">
        <f>F293-F18</f>
        <v>0.18168912746287785</v>
      </c>
    </row>
    <row r="296" spans="1:6">
      <c r="A296" s="44"/>
      <c r="B296" s="44"/>
      <c r="C296" s="47"/>
      <c r="D296" s="46"/>
      <c r="E296" s="46"/>
      <c r="F296" s="46"/>
    </row>
    <row r="297" spans="1:6">
      <c r="C297" s="61"/>
    </row>
    <row r="298" spans="1:6" ht="17">
      <c r="A298" s="44">
        <v>8</v>
      </c>
      <c r="B298" s="3" t="s">
        <v>347</v>
      </c>
      <c r="C298" s="60"/>
      <c r="D298" s="58"/>
      <c r="E298" s="58"/>
      <c r="F298" s="58"/>
    </row>
    <row r="299" spans="1:6" ht="40" customHeight="1">
      <c r="A299" s="44"/>
      <c r="B299" s="20" t="s">
        <v>348</v>
      </c>
      <c r="C299" s="60"/>
      <c r="D299" s="58"/>
      <c r="E299" s="58"/>
      <c r="F299" s="58"/>
    </row>
    <row r="300" spans="1:6" ht="17">
      <c r="A300" s="59"/>
      <c r="B300" s="59" t="s">
        <v>29</v>
      </c>
      <c r="C300" s="60"/>
      <c r="D300" s="58">
        <f>D301/D27</f>
        <v>0.58270385714285722</v>
      </c>
      <c r="E300" s="58">
        <f>E301/E27</f>
        <v>0.58270385714285722</v>
      </c>
      <c r="F300" s="58">
        <f>F301/F27</f>
        <v>0.58270385714285722</v>
      </c>
    </row>
    <row r="301" spans="1:6" ht="17">
      <c r="A301" s="59"/>
      <c r="B301" s="59" t="s">
        <v>28</v>
      </c>
      <c r="C301" s="60"/>
      <c r="D301" s="58">
        <f>(D49/100)*D136</f>
        <v>20.394635000000001</v>
      </c>
      <c r="E301" s="58">
        <f>(E49/100)*E136</f>
        <v>20.394635000000001</v>
      </c>
      <c r="F301" s="58">
        <f>(F49/100)*F136</f>
        <v>20.394635000000001</v>
      </c>
    </row>
    <row r="302" spans="1:6" ht="17">
      <c r="A302" s="59"/>
      <c r="B302" s="59" t="s">
        <v>21</v>
      </c>
      <c r="C302" s="60"/>
      <c r="D302" s="58">
        <f>D300+(D138/D27)</f>
        <v>97.700055285714299</v>
      </c>
      <c r="E302" s="58">
        <f>E300+(E138/E27)</f>
        <v>97.700055285714299</v>
      </c>
      <c r="F302" s="58">
        <f>F300+(F138/F27)</f>
        <v>97.700055285714299</v>
      </c>
    </row>
    <row r="303" spans="1:6" ht="17">
      <c r="A303" s="59"/>
      <c r="B303" s="59" t="s">
        <v>12</v>
      </c>
      <c r="C303" s="60"/>
      <c r="D303" s="58">
        <f>D302/D7*100</f>
        <v>1.4279458533427989</v>
      </c>
      <c r="E303" s="58">
        <f>E302/E7*100</f>
        <v>1.4279458533427989</v>
      </c>
      <c r="F303" s="58">
        <f>F302/F7*100</f>
        <v>1.4279458533427989</v>
      </c>
    </row>
    <row r="304" spans="1:6" ht="17">
      <c r="A304" s="59"/>
      <c r="B304" s="59" t="s">
        <v>13</v>
      </c>
      <c r="C304" s="60"/>
      <c r="D304" s="58">
        <f>D301+D138</f>
        <v>3419.5019350000002</v>
      </c>
      <c r="E304" s="58">
        <f>E301+E138</f>
        <v>3419.5019350000002</v>
      </c>
      <c r="F304" s="58">
        <f>F301+F138</f>
        <v>3419.5019350000002</v>
      </c>
    </row>
    <row r="305" spans="1:6" ht="17">
      <c r="A305" s="59"/>
      <c r="B305" s="59" t="s">
        <v>25</v>
      </c>
      <c r="C305" s="60"/>
      <c r="D305" s="58">
        <f>D303-D18</f>
        <v>1.1227442181207019</v>
      </c>
      <c r="E305" s="58">
        <f>E303-E18</f>
        <v>1.1837845451651212</v>
      </c>
      <c r="F305" s="58">
        <f>F303-F18</f>
        <v>1.0957729108220049</v>
      </c>
    </row>
    <row r="306" spans="1:6">
      <c r="A306" s="59"/>
      <c r="B306" s="59"/>
      <c r="C306" s="60"/>
      <c r="D306" s="58"/>
      <c r="E306" s="58"/>
      <c r="F306" s="58"/>
    </row>
    <row r="307" spans="1:6" ht="34">
      <c r="A307" s="59"/>
      <c r="B307" s="4" t="s">
        <v>349</v>
      </c>
      <c r="C307" s="60"/>
      <c r="D307" s="58"/>
      <c r="E307" s="58"/>
      <c r="F307" s="58"/>
    </row>
    <row r="308" spans="1:6" ht="17">
      <c r="A308" s="59"/>
      <c r="B308" s="59" t="s">
        <v>29</v>
      </c>
      <c r="C308" s="60"/>
      <c r="D308" s="58">
        <f>D309/D27</f>
        <v>1.1654077142857144</v>
      </c>
      <c r="E308" s="58">
        <f>E309/E27</f>
        <v>1.1654077142857144</v>
      </c>
      <c r="F308" s="58">
        <f>F309/F27</f>
        <v>1.1654077142857144</v>
      </c>
    </row>
    <row r="309" spans="1:6" ht="17">
      <c r="A309" s="59"/>
      <c r="B309" s="59" t="s">
        <v>28</v>
      </c>
      <c r="C309" s="60"/>
      <c r="D309" s="58">
        <f>(D50/100)*D136</f>
        <v>40.789270000000002</v>
      </c>
      <c r="E309" s="58">
        <f>(E50/100)*E136</f>
        <v>40.789270000000002</v>
      </c>
      <c r="F309" s="58">
        <f>(F50/100)*F136</f>
        <v>40.789270000000002</v>
      </c>
    </row>
    <row r="310" spans="1:6" ht="17">
      <c r="A310" s="59"/>
      <c r="B310" s="59" t="s">
        <v>21</v>
      </c>
      <c r="C310" s="60"/>
      <c r="D310" s="58">
        <f>D308+(D138/D27)</f>
        <v>98.282759142857159</v>
      </c>
      <c r="E310" s="58">
        <f>E308+(E138/E27)</f>
        <v>98.282759142857159</v>
      </c>
      <c r="F310" s="58">
        <f>F308+(F138/F27)</f>
        <v>98.282759142857159</v>
      </c>
    </row>
    <row r="311" spans="1:6" ht="17">
      <c r="A311" s="59"/>
      <c r="B311" s="59" t="s">
        <v>12</v>
      </c>
      <c r="C311" s="60"/>
      <c r="D311" s="58">
        <f>D310/D7*100</f>
        <v>1.4364624253559948</v>
      </c>
      <c r="E311" s="58">
        <f>E310/E7*100</f>
        <v>1.4364624253559948</v>
      </c>
      <c r="F311" s="58">
        <f>F310/F7*100</f>
        <v>1.4364624253559948</v>
      </c>
    </row>
    <row r="312" spans="1:6" ht="17">
      <c r="A312" s="59"/>
      <c r="B312" s="59" t="s">
        <v>13</v>
      </c>
      <c r="C312" s="60"/>
      <c r="D312" s="58">
        <f>D309+D138</f>
        <v>3439.8965700000003</v>
      </c>
      <c r="E312" s="58">
        <f>E309+E138</f>
        <v>3439.8965700000003</v>
      </c>
      <c r="F312" s="58">
        <f>F309+F138</f>
        <v>3439.8965700000003</v>
      </c>
    </row>
    <row r="313" spans="1:6" ht="17">
      <c r="A313" s="59"/>
      <c r="B313" s="59" t="s">
        <v>25</v>
      </c>
      <c r="C313" s="60"/>
      <c r="D313" s="58">
        <f>D311-D18</f>
        <v>1.1312607901338976</v>
      </c>
      <c r="E313" s="58">
        <f>E311-E18</f>
        <v>1.1923011171783171</v>
      </c>
      <c r="F313" s="58">
        <f>F311-F18</f>
        <v>1.1042894828352008</v>
      </c>
    </row>
    <row r="314" spans="1:6">
      <c r="A314" s="59"/>
      <c r="B314" s="59"/>
      <c r="C314" s="60"/>
      <c r="D314" s="58"/>
      <c r="E314" s="58"/>
      <c r="F314" s="58"/>
    </row>
    <row r="315" spans="1:6" ht="34">
      <c r="A315" s="59"/>
      <c r="B315" s="20" t="s">
        <v>350</v>
      </c>
      <c r="C315" s="60"/>
      <c r="D315" s="58"/>
      <c r="E315" s="58"/>
      <c r="F315" s="58"/>
    </row>
    <row r="316" spans="1:6" ht="17">
      <c r="A316" s="59"/>
      <c r="B316" s="59" t="s">
        <v>29</v>
      </c>
      <c r="C316" s="60"/>
      <c r="D316" s="58">
        <f>D317/D27</f>
        <v>2.3308154285714289</v>
      </c>
      <c r="E316" s="58">
        <f>E317/E27</f>
        <v>2.3308154285714289</v>
      </c>
      <c r="F316" s="58">
        <f>F317/F27</f>
        <v>2.3308154285714289</v>
      </c>
    </row>
    <row r="317" spans="1:6" ht="17">
      <c r="A317" s="59"/>
      <c r="B317" s="59" t="s">
        <v>28</v>
      </c>
      <c r="C317" s="60"/>
      <c r="D317" s="58">
        <f>(D51/100)*D136</f>
        <v>81.578540000000004</v>
      </c>
      <c r="E317" s="58">
        <f>(E51/100)*E136</f>
        <v>81.578540000000004</v>
      </c>
      <c r="F317" s="58">
        <f>(F51/100)*F136</f>
        <v>81.578540000000004</v>
      </c>
    </row>
    <row r="318" spans="1:6" ht="17">
      <c r="A318" s="59"/>
      <c r="B318" s="59" t="s">
        <v>21</v>
      </c>
      <c r="C318" s="60"/>
      <c r="D318" s="58">
        <f>D316+D138/D27</f>
        <v>99.448166857142866</v>
      </c>
      <c r="E318" s="58">
        <f>E316+E138/E27</f>
        <v>99.448166857142866</v>
      </c>
      <c r="F318" s="58">
        <f>F316+F138/F27</f>
        <v>99.448166857142866</v>
      </c>
    </row>
    <row r="319" spans="1:6" ht="17">
      <c r="A319" s="59"/>
      <c r="B319" s="59" t="s">
        <v>12</v>
      </c>
      <c r="C319" s="60"/>
      <c r="D319" s="58">
        <f>D318/D7*100</f>
        <v>1.4534955693823861</v>
      </c>
      <c r="E319" s="58">
        <f>E318/E7*100</f>
        <v>1.4534955693823861</v>
      </c>
      <c r="F319" s="58">
        <f>F318/F7*100</f>
        <v>1.4534955693823861</v>
      </c>
    </row>
    <row r="320" spans="1:6" ht="17">
      <c r="A320" s="59"/>
      <c r="B320" s="59" t="s">
        <v>13</v>
      </c>
      <c r="C320" s="60"/>
      <c r="D320" s="58">
        <f>D317+D138</f>
        <v>3480.6858400000001</v>
      </c>
      <c r="E320" s="58">
        <f>E317+E138</f>
        <v>3480.6858400000001</v>
      </c>
      <c r="F320" s="58">
        <f>F317+F138</f>
        <v>3480.6858400000001</v>
      </c>
    </row>
    <row r="321" spans="1:6" ht="17">
      <c r="A321" s="59"/>
      <c r="B321" s="59" t="s">
        <v>25</v>
      </c>
      <c r="C321" s="60"/>
      <c r="D321" s="58">
        <f>D319-D18</f>
        <v>1.1482939341602889</v>
      </c>
      <c r="E321" s="58">
        <f>E319-E18</f>
        <v>1.2093342612047084</v>
      </c>
      <c r="F321" s="58">
        <f>F319-F18</f>
        <v>1.1213226268615921</v>
      </c>
    </row>
    <row r="322" spans="1:6">
      <c r="C322" s="61"/>
    </row>
    <row r="323" spans="1:6" ht="20" customHeight="1">
      <c r="A323" s="44">
        <v>9</v>
      </c>
      <c r="B323" s="10" t="s">
        <v>382</v>
      </c>
      <c r="C323" s="62"/>
      <c r="D323" s="63"/>
      <c r="E323" s="63"/>
      <c r="F323" s="63"/>
    </row>
    <row r="324" spans="1:6" ht="50" customHeight="1">
      <c r="A324" s="44"/>
      <c r="B324" s="11" t="s">
        <v>407</v>
      </c>
      <c r="C324" s="62"/>
      <c r="D324" s="63"/>
      <c r="E324" s="63"/>
      <c r="F324" s="63"/>
    </row>
    <row r="325" spans="1:6" ht="23" customHeight="1">
      <c r="A325" s="70"/>
      <c r="B325" s="70" t="s">
        <v>29</v>
      </c>
      <c r="C325" s="62"/>
      <c r="D325" s="63">
        <f>D282+D177</f>
        <v>2.7373878282828286</v>
      </c>
      <c r="E325" s="63">
        <f>E282+E177</f>
        <v>2.7373878282828286</v>
      </c>
      <c r="F325" s="63">
        <f>F282+F177</f>
        <v>2.7373878282828286</v>
      </c>
    </row>
    <row r="326" spans="1:6" ht="22" customHeight="1">
      <c r="A326" s="70"/>
      <c r="B326" s="70" t="s">
        <v>28</v>
      </c>
      <c r="C326" s="62"/>
      <c r="D326" s="63"/>
      <c r="E326" s="63"/>
      <c r="F326" s="63"/>
    </row>
    <row r="327" spans="1:6" ht="38" customHeight="1">
      <c r="A327" s="70"/>
      <c r="B327" s="70" t="s">
        <v>21</v>
      </c>
      <c r="C327" s="62"/>
      <c r="D327" s="63">
        <f>D325+D284+D178</f>
        <v>138.50919282828283</v>
      </c>
      <c r="E327" s="63">
        <f>E325+E284+E178</f>
        <v>138.50919282828283</v>
      </c>
      <c r="F327" s="63">
        <f>F325+F284+F178</f>
        <v>138.50919282828283</v>
      </c>
    </row>
    <row r="328" spans="1:6" ht="17">
      <c r="A328" s="70"/>
      <c r="B328" s="70" t="s">
        <v>12</v>
      </c>
      <c r="C328" s="62"/>
      <c r="D328" s="63">
        <f>D327/D7*100</f>
        <v>2.024396270509834</v>
      </c>
      <c r="E328" s="63">
        <f>E327/E7*100</f>
        <v>2.024396270509834</v>
      </c>
      <c r="F328" s="63">
        <f>F327/F7*100</f>
        <v>2.024396270509834</v>
      </c>
    </row>
    <row r="329" spans="1:6" ht="17">
      <c r="A329" s="70"/>
      <c r="B329" s="70" t="s">
        <v>13</v>
      </c>
      <c r="C329" s="62"/>
      <c r="D329" s="63"/>
      <c r="E329" s="63"/>
      <c r="F329" s="63"/>
    </row>
    <row r="330" spans="1:6" ht="17">
      <c r="A330" s="70"/>
      <c r="B330" s="70" t="s">
        <v>25</v>
      </c>
      <c r="C330" s="62"/>
      <c r="D330" s="63">
        <f>D328-(D10+D18)</f>
        <v>-0.48080536471226321</v>
      </c>
      <c r="E330" s="63">
        <f>E328-(E10+E18)</f>
        <v>-1.9765037667843544E-2</v>
      </c>
      <c r="F330" s="63">
        <f>F328-(F10+F18)</f>
        <v>-0.30777667201096026</v>
      </c>
    </row>
    <row r="332" spans="1:6" ht="17">
      <c r="A332" s="44"/>
      <c r="B332" s="6" t="s">
        <v>294</v>
      </c>
      <c r="C332" s="44"/>
      <c r="D332" s="46"/>
      <c r="E332" s="46"/>
      <c r="F332" s="46"/>
    </row>
    <row r="333" spans="1:6" ht="34">
      <c r="A333" s="97">
        <v>10</v>
      </c>
      <c r="B333" s="7" t="s">
        <v>295</v>
      </c>
      <c r="C333" s="44"/>
      <c r="D333" s="46"/>
      <c r="E333" s="46"/>
      <c r="F333" s="46"/>
    </row>
    <row r="334" spans="1:6" ht="37" customHeight="1">
      <c r="A334" s="44"/>
      <c r="B334" s="13" t="s">
        <v>245</v>
      </c>
      <c r="C334" s="44"/>
      <c r="D334" s="46">
        <f>D37</f>
        <v>17.93</v>
      </c>
      <c r="E334" s="46">
        <f>E37</f>
        <v>17.93</v>
      </c>
      <c r="F334" s="46">
        <f>F37</f>
        <v>17.93</v>
      </c>
    </row>
    <row r="335" spans="1:6" ht="17">
      <c r="A335" s="44"/>
      <c r="B335" s="44" t="s">
        <v>29</v>
      </c>
      <c r="C335" s="44"/>
      <c r="D335" s="44">
        <f>(D38/100)*D37</f>
        <v>1.7930000000000001</v>
      </c>
      <c r="E335" s="44">
        <f>(E38/100)*E37</f>
        <v>1.7930000000000001</v>
      </c>
      <c r="F335" s="44">
        <f>(F38/100)*F37</f>
        <v>1.7930000000000001</v>
      </c>
    </row>
    <row r="336" spans="1:6" ht="17">
      <c r="A336" s="44"/>
      <c r="B336" s="44" t="s">
        <v>28</v>
      </c>
      <c r="C336" s="44"/>
      <c r="D336" s="46">
        <f>D335*D22</f>
        <v>52.534900000000007</v>
      </c>
      <c r="E336" s="46">
        <f>E335*E22</f>
        <v>52.534900000000007</v>
      </c>
      <c r="F336" s="46">
        <f>F335*F22</f>
        <v>52.534900000000007</v>
      </c>
    </row>
    <row r="337" spans="1:6" ht="17">
      <c r="A337" s="44"/>
      <c r="B337" s="44" t="s">
        <v>21</v>
      </c>
      <c r="C337" s="71"/>
      <c r="D337" s="46">
        <f>D335+D88</f>
        <v>100.49300000000001</v>
      </c>
      <c r="E337" s="46">
        <f>E335+E88</f>
        <v>100.49300000000001</v>
      </c>
      <c r="F337" s="46">
        <f>F335+F88</f>
        <v>100.49300000000001</v>
      </c>
    </row>
    <row r="338" spans="1:6" ht="17">
      <c r="A338" s="44"/>
      <c r="B338" s="44" t="s">
        <v>12</v>
      </c>
      <c r="C338" s="72"/>
      <c r="D338" s="46">
        <f>D337/D7*100</f>
        <v>1.468766442560655</v>
      </c>
      <c r="E338" s="46">
        <f>E337/E7*100</f>
        <v>1.468766442560655</v>
      </c>
      <c r="F338" s="46">
        <f>F337/F7*100</f>
        <v>1.468766442560655</v>
      </c>
    </row>
    <row r="339" spans="1:6" ht="17">
      <c r="A339" s="44"/>
      <c r="B339" s="44" t="s">
        <v>13</v>
      </c>
      <c r="C339" s="44"/>
      <c r="D339" s="46">
        <f>D337*D22</f>
        <v>2944.4449000000004</v>
      </c>
      <c r="E339" s="46">
        <f>E337*E22</f>
        <v>2944.4449000000004</v>
      </c>
      <c r="F339" s="46">
        <f>F337*F22</f>
        <v>2944.4449000000004</v>
      </c>
    </row>
    <row r="340" spans="1:6" ht="17">
      <c r="A340" s="44"/>
      <c r="B340" s="44" t="s">
        <v>22</v>
      </c>
      <c r="C340" s="44"/>
      <c r="D340" s="46">
        <f>D339/D23</f>
        <v>588.88898000000006</v>
      </c>
      <c r="E340" s="46">
        <f>E339/E23</f>
        <v>588.88898000000006</v>
      </c>
      <c r="F340" s="46">
        <f>F339/F23</f>
        <v>588.88898000000006</v>
      </c>
    </row>
    <row r="341" spans="1:6" ht="17">
      <c r="A341" s="44"/>
      <c r="B341" s="44" t="s">
        <v>25</v>
      </c>
      <c r="C341" s="44"/>
      <c r="D341" s="46">
        <f>D338-D10</f>
        <v>-0.73123355743934515</v>
      </c>
      <c r="E341" s="46">
        <f>E338-E10</f>
        <v>-0.33123355743934502</v>
      </c>
      <c r="F341" s="46">
        <f>F338-F10</f>
        <v>-0.53123355743934497</v>
      </c>
    </row>
    <row r="342" spans="1:6">
      <c r="A342" s="44"/>
      <c r="B342" s="44"/>
      <c r="C342" s="44"/>
      <c r="D342" s="46"/>
      <c r="E342" s="46"/>
      <c r="F342" s="46"/>
    </row>
    <row r="343" spans="1:6" ht="34">
      <c r="A343" s="44"/>
      <c r="B343" s="7" t="s">
        <v>296</v>
      </c>
      <c r="C343" s="44"/>
      <c r="D343" s="46"/>
      <c r="E343" s="46"/>
      <c r="F343" s="46"/>
    </row>
    <row r="344" spans="1:6" ht="34">
      <c r="A344" s="44"/>
      <c r="B344" s="13" t="s">
        <v>245</v>
      </c>
      <c r="C344" s="73"/>
      <c r="D344" s="46">
        <f>D37</f>
        <v>17.93</v>
      </c>
      <c r="E344" s="46">
        <f>E37</f>
        <v>17.93</v>
      </c>
      <c r="F344" s="46">
        <f>F37</f>
        <v>17.93</v>
      </c>
    </row>
    <row r="345" spans="1:6" ht="17">
      <c r="A345" s="44"/>
      <c r="B345" s="44" t="s">
        <v>29</v>
      </c>
      <c r="C345" s="73"/>
      <c r="D345" s="46">
        <f>(D39/100)*D344</f>
        <v>0.89650000000000007</v>
      </c>
      <c r="E345" s="46">
        <f>(E39/100)*E344</f>
        <v>0.89650000000000007</v>
      </c>
      <c r="F345" s="46">
        <f>(F39/100)*F344</f>
        <v>0.89650000000000007</v>
      </c>
    </row>
    <row r="346" spans="1:6" ht="17">
      <c r="A346" s="44"/>
      <c r="B346" s="44" t="s">
        <v>28</v>
      </c>
      <c r="C346" s="71"/>
      <c r="D346" s="46">
        <f>D345*D22</f>
        <v>26.267450000000004</v>
      </c>
      <c r="E346" s="46">
        <f>E345*E22</f>
        <v>26.267450000000004</v>
      </c>
      <c r="F346" s="46">
        <f>F345*F22</f>
        <v>26.267450000000004</v>
      </c>
    </row>
    <row r="347" spans="1:6" ht="17">
      <c r="A347" s="44"/>
      <c r="B347" s="44" t="s">
        <v>21</v>
      </c>
      <c r="C347" s="71"/>
      <c r="D347" s="46">
        <f>D88+D345</f>
        <v>99.596500000000006</v>
      </c>
      <c r="E347" s="46">
        <f>E88+E345</f>
        <v>99.596500000000006</v>
      </c>
      <c r="F347" s="46">
        <f>F88+F345</f>
        <v>99.596500000000006</v>
      </c>
    </row>
    <row r="348" spans="1:6" ht="17">
      <c r="A348" s="44"/>
      <c r="B348" s="44" t="s">
        <v>12</v>
      </c>
      <c r="C348" s="74"/>
      <c r="D348" s="46">
        <f>D347/D7*100</f>
        <v>1.4556635486699796</v>
      </c>
      <c r="E348" s="46">
        <f>E347/E7*100</f>
        <v>1.4556635486699796</v>
      </c>
      <c r="F348" s="46">
        <f>F347/F7*100</f>
        <v>1.4556635486699796</v>
      </c>
    </row>
    <row r="349" spans="1:6" ht="17">
      <c r="A349" s="44"/>
      <c r="B349" s="44" t="s">
        <v>13</v>
      </c>
      <c r="C349" s="75"/>
      <c r="D349" s="46">
        <f>D347*D22</f>
        <v>2918.1774500000001</v>
      </c>
      <c r="E349" s="46">
        <f>E347*E22</f>
        <v>2918.1774500000001</v>
      </c>
      <c r="F349" s="46">
        <f>F347*F22</f>
        <v>2918.1774500000001</v>
      </c>
    </row>
    <row r="350" spans="1:6" ht="17">
      <c r="A350" s="44"/>
      <c r="B350" s="44" t="s">
        <v>22</v>
      </c>
      <c r="C350" s="45"/>
      <c r="D350" s="46">
        <f>D349/D23</f>
        <v>583.63549</v>
      </c>
      <c r="E350" s="46">
        <f>E349/E23</f>
        <v>583.63549</v>
      </c>
      <c r="F350" s="46">
        <f>F349/F23</f>
        <v>583.63549</v>
      </c>
    </row>
    <row r="351" spans="1:6" ht="17">
      <c r="A351" s="44"/>
      <c r="B351" s="44" t="s">
        <v>25</v>
      </c>
      <c r="C351" s="47"/>
      <c r="D351" s="46">
        <f>D348-D10</f>
        <v>-0.74433645133002058</v>
      </c>
      <c r="E351" s="46">
        <f>E348-E10</f>
        <v>-0.34433645133002044</v>
      </c>
      <c r="F351" s="46">
        <f>F348-F10</f>
        <v>-0.5443364513300204</v>
      </c>
    </row>
    <row r="353" spans="1:6" ht="17">
      <c r="A353" s="44">
        <v>11</v>
      </c>
      <c r="B353" s="14" t="s">
        <v>297</v>
      </c>
      <c r="C353" s="76"/>
      <c r="D353" s="66"/>
      <c r="E353" s="66"/>
      <c r="F353" s="66"/>
    </row>
    <row r="354" spans="1:6" ht="53" customHeight="1">
      <c r="A354" s="44"/>
      <c r="B354" s="15" t="s">
        <v>298</v>
      </c>
      <c r="C354" s="77"/>
      <c r="D354" s="66"/>
      <c r="E354" s="66"/>
      <c r="F354" s="66"/>
    </row>
    <row r="355" spans="1:6" ht="34">
      <c r="A355" s="76"/>
      <c r="B355" s="16" t="s">
        <v>245</v>
      </c>
      <c r="C355" s="78"/>
      <c r="D355" s="66">
        <f>D41</f>
        <v>21</v>
      </c>
      <c r="E355" s="66">
        <f>E41</f>
        <v>21</v>
      </c>
      <c r="F355" s="66">
        <f>F41</f>
        <v>21</v>
      </c>
    </row>
    <row r="356" spans="1:6" ht="17">
      <c r="A356" s="76"/>
      <c r="B356" s="76" t="s">
        <v>29</v>
      </c>
      <c r="C356" s="76"/>
      <c r="D356" s="66"/>
      <c r="E356" s="66"/>
      <c r="F356" s="66"/>
    </row>
    <row r="357" spans="1:6" ht="17">
      <c r="A357" s="76"/>
      <c r="B357" s="76" t="s">
        <v>28</v>
      </c>
      <c r="C357" s="76"/>
      <c r="D357" s="66"/>
      <c r="E357" s="66"/>
      <c r="F357" s="66"/>
    </row>
    <row r="358" spans="1:6" ht="17">
      <c r="A358" s="76"/>
      <c r="B358" s="76" t="s">
        <v>21</v>
      </c>
      <c r="C358" s="76"/>
      <c r="D358" s="66">
        <f>D355+D88</f>
        <v>119.7</v>
      </c>
      <c r="E358" s="66">
        <f>E355+E88</f>
        <v>119.7</v>
      </c>
      <c r="F358" s="66">
        <f>F355+F88</f>
        <v>119.7</v>
      </c>
    </row>
    <row r="359" spans="1:6" ht="17">
      <c r="A359" s="76"/>
      <c r="B359" s="76" t="s">
        <v>12</v>
      </c>
      <c r="C359" s="79"/>
      <c r="D359" s="66">
        <f>D358/D7*100</f>
        <v>1.749488453668518</v>
      </c>
      <c r="E359" s="66">
        <f>E358/E7*100</f>
        <v>1.749488453668518</v>
      </c>
      <c r="F359" s="66">
        <f>F358/F7*100</f>
        <v>1.749488453668518</v>
      </c>
    </row>
    <row r="360" spans="1:6" ht="17">
      <c r="A360" s="76"/>
      <c r="B360" s="76" t="s">
        <v>13</v>
      </c>
      <c r="C360" s="76"/>
      <c r="D360" s="66">
        <f>D359*D22</f>
        <v>51.260011692487581</v>
      </c>
      <c r="E360" s="66">
        <f>E359*E22</f>
        <v>51.260011692487581</v>
      </c>
      <c r="F360" s="66">
        <f>F359*F22</f>
        <v>51.260011692487581</v>
      </c>
    </row>
    <row r="361" spans="1:6" ht="17">
      <c r="A361" s="76"/>
      <c r="B361" s="76" t="s">
        <v>22</v>
      </c>
      <c r="C361" s="76"/>
      <c r="D361" s="66">
        <f>D360/D23</f>
        <v>10.252002338497515</v>
      </c>
      <c r="E361" s="66">
        <f>E360/E23</f>
        <v>10.252002338497515</v>
      </c>
      <c r="F361" s="66">
        <f>F360/F23</f>
        <v>10.252002338497515</v>
      </c>
    </row>
    <row r="362" spans="1:6" ht="17">
      <c r="A362" s="76"/>
      <c r="B362" s="76" t="s">
        <v>25</v>
      </c>
      <c r="C362" s="79"/>
      <c r="D362" s="66">
        <f>D359-D10</f>
        <v>-0.45051154633148216</v>
      </c>
      <c r="E362" s="66">
        <f>E359-E10</f>
        <v>-5.0511546331482027E-2</v>
      </c>
      <c r="F362" s="66">
        <f>F359-F10</f>
        <v>-0.25051154633148198</v>
      </c>
    </row>
    <row r="364" spans="1:6" ht="17">
      <c r="A364" s="44">
        <v>12</v>
      </c>
      <c r="B364" s="10" t="s">
        <v>299</v>
      </c>
      <c r="C364" s="70"/>
      <c r="D364" s="63"/>
      <c r="E364" s="63"/>
      <c r="F364" s="63"/>
    </row>
    <row r="365" spans="1:6" ht="40" customHeight="1">
      <c r="A365" s="80"/>
      <c r="B365" s="11" t="s">
        <v>300</v>
      </c>
      <c r="C365" s="70"/>
      <c r="D365" s="63"/>
      <c r="E365" s="63"/>
      <c r="F365" s="63"/>
    </row>
    <row r="366" spans="1:6" ht="34">
      <c r="A366" s="70"/>
      <c r="B366" s="12" t="s">
        <v>248</v>
      </c>
      <c r="C366" s="81"/>
      <c r="D366" s="63">
        <f>D43</f>
        <v>10</v>
      </c>
      <c r="E366" s="63">
        <f>E43</f>
        <v>10</v>
      </c>
      <c r="F366" s="63">
        <f>F43</f>
        <v>10</v>
      </c>
    </row>
    <row r="367" spans="1:6" ht="17">
      <c r="A367" s="70"/>
      <c r="B367" s="70" t="s">
        <v>29</v>
      </c>
      <c r="C367" s="70"/>
      <c r="D367" s="63"/>
      <c r="E367" s="63"/>
      <c r="F367" s="63"/>
    </row>
    <row r="368" spans="1:6" ht="17">
      <c r="A368" s="70"/>
      <c r="B368" s="70" t="s">
        <v>28</v>
      </c>
      <c r="C368" s="82"/>
      <c r="D368" s="63">
        <f>D366*D22</f>
        <v>293</v>
      </c>
      <c r="E368" s="63">
        <f>E366*E22</f>
        <v>293</v>
      </c>
      <c r="F368" s="63">
        <f>F366*F22</f>
        <v>293</v>
      </c>
    </row>
    <row r="369" spans="1:6" ht="17">
      <c r="A369" s="70"/>
      <c r="B369" s="70" t="s">
        <v>21</v>
      </c>
      <c r="C369" s="82"/>
      <c r="D369" s="63">
        <f>D366+D88</f>
        <v>108.7</v>
      </c>
      <c r="E369" s="63">
        <f>E366+E88</f>
        <v>108.7</v>
      </c>
      <c r="F369" s="63">
        <f>F366+F88</f>
        <v>108.7</v>
      </c>
    </row>
    <row r="370" spans="1:6" ht="17">
      <c r="A370" s="70"/>
      <c r="B370" s="70" t="s">
        <v>12</v>
      </c>
      <c r="C370" s="83"/>
      <c r="D370" s="63">
        <f>D369/D7*100</f>
        <v>1.5887167494884538</v>
      </c>
      <c r="E370" s="63">
        <f>E369/E7*100</f>
        <v>1.5887167494884538</v>
      </c>
      <c r="F370" s="63">
        <f>F369/F7*100</f>
        <v>1.5887167494884538</v>
      </c>
    </row>
    <row r="371" spans="1:6" ht="17">
      <c r="A371" s="70"/>
      <c r="B371" s="70" t="s">
        <v>13</v>
      </c>
      <c r="C371" s="84"/>
      <c r="D371" s="63">
        <f>D369*D22</f>
        <v>3184.9100000000003</v>
      </c>
      <c r="E371" s="63">
        <f>E369*E22</f>
        <v>3184.9100000000003</v>
      </c>
      <c r="F371" s="63">
        <f>F369*F22</f>
        <v>3184.9100000000003</v>
      </c>
    </row>
    <row r="372" spans="1:6" ht="17">
      <c r="A372" s="70"/>
      <c r="B372" s="70" t="s">
        <v>22</v>
      </c>
      <c r="C372" s="70"/>
      <c r="D372" s="63">
        <f>D371/D23</f>
        <v>636.98200000000008</v>
      </c>
      <c r="E372" s="63">
        <f>E371/E23</f>
        <v>636.98200000000008</v>
      </c>
      <c r="F372" s="63">
        <f>F371/F23</f>
        <v>636.98200000000008</v>
      </c>
    </row>
    <row r="373" spans="1:6" ht="17">
      <c r="A373" s="70"/>
      <c r="B373" s="70" t="s">
        <v>25</v>
      </c>
      <c r="C373" s="83"/>
      <c r="D373" s="63">
        <f>D370-D10</f>
        <v>-0.61128325051154642</v>
      </c>
      <c r="E373" s="63">
        <f>E370-E10</f>
        <v>-0.21128325051154628</v>
      </c>
      <c r="F373" s="63">
        <f>F370-F10</f>
        <v>-0.41128325051154624</v>
      </c>
    </row>
    <row r="375" spans="1:6" ht="34">
      <c r="A375" s="44">
        <v>13</v>
      </c>
      <c r="B375" s="21" t="s">
        <v>408</v>
      </c>
      <c r="C375" s="85"/>
      <c r="D375" s="86"/>
      <c r="E375" s="86"/>
      <c r="F375" s="86"/>
    </row>
    <row r="376" spans="1:6" ht="43" customHeight="1">
      <c r="A376" s="80"/>
      <c r="B376" s="87" t="s">
        <v>10</v>
      </c>
      <c r="C376" s="85"/>
      <c r="D376" s="86"/>
      <c r="E376" s="86"/>
      <c r="F376" s="86"/>
    </row>
    <row r="377" spans="1:6" ht="34">
      <c r="A377" s="87"/>
      <c r="B377" s="87" t="s">
        <v>302</v>
      </c>
      <c r="C377" s="85"/>
      <c r="D377" s="86">
        <f>D7</f>
        <v>6842</v>
      </c>
      <c r="E377" s="86">
        <f>E82</f>
        <v>46.5075</v>
      </c>
      <c r="F377" s="86">
        <f>F82</f>
        <v>46.5075</v>
      </c>
    </row>
    <row r="378" spans="1:6" ht="17">
      <c r="A378" s="87"/>
      <c r="B378" s="87" t="s">
        <v>17</v>
      </c>
      <c r="C378" s="85"/>
      <c r="D378" s="86">
        <f>D82</f>
        <v>46.5075</v>
      </c>
      <c r="E378" s="86">
        <f>E53</f>
        <v>0</v>
      </c>
      <c r="F378" s="86">
        <f>F53</f>
        <v>0</v>
      </c>
    </row>
    <row r="379" spans="1:6" ht="17">
      <c r="A379" s="87"/>
      <c r="B379" s="87" t="s">
        <v>202</v>
      </c>
      <c r="C379" s="85"/>
      <c r="D379" s="86">
        <f>D85</f>
        <v>235</v>
      </c>
      <c r="E379" s="86">
        <f>E85</f>
        <v>235</v>
      </c>
      <c r="F379" s="86">
        <f>F85</f>
        <v>235</v>
      </c>
    </row>
    <row r="380" spans="1:6" ht="17">
      <c r="A380" s="87"/>
      <c r="B380" s="87" t="s">
        <v>123</v>
      </c>
      <c r="C380" s="85"/>
      <c r="D380" s="86">
        <f>D379/D7*100</f>
        <v>3.4346682256650101</v>
      </c>
      <c r="E380" s="86">
        <f>E379/E7*100</f>
        <v>3.4346682256650101</v>
      </c>
      <c r="F380" s="86">
        <f>F379/F7*100</f>
        <v>3.4346682256650101</v>
      </c>
    </row>
    <row r="381" spans="1:6" ht="17">
      <c r="A381" s="87"/>
      <c r="B381" s="87" t="s">
        <v>18</v>
      </c>
      <c r="C381" s="85"/>
      <c r="D381" s="86">
        <f>D379*D22</f>
        <v>6885.5</v>
      </c>
      <c r="E381" s="86">
        <f>E379*E22</f>
        <v>6885.5</v>
      </c>
      <c r="F381" s="86">
        <f>F379*F22</f>
        <v>6885.5</v>
      </c>
    </row>
    <row r="382" spans="1:6" ht="17">
      <c r="A382" s="87"/>
      <c r="B382" s="87" t="s">
        <v>19</v>
      </c>
      <c r="C382" s="85"/>
      <c r="D382" s="86">
        <f>D381/D23</f>
        <v>1377.1</v>
      </c>
      <c r="E382" s="86">
        <f>E381/E23</f>
        <v>1377.1</v>
      </c>
      <c r="F382" s="86">
        <f>F381/F23</f>
        <v>1377.1</v>
      </c>
    </row>
    <row r="383" spans="1:6" ht="17">
      <c r="A383" s="87"/>
      <c r="B383" s="87" t="s">
        <v>25</v>
      </c>
      <c r="C383" s="85"/>
      <c r="D383" s="86">
        <f>D380-D10</f>
        <v>1.2346682256650099</v>
      </c>
      <c r="E383" s="86">
        <f>E380-E10</f>
        <v>1.63466822566501</v>
      </c>
      <c r="F383" s="86">
        <f>F380-F10</f>
        <v>1.4346682256650101</v>
      </c>
    </row>
    <row r="385" spans="1:6" ht="17">
      <c r="A385" s="44">
        <v>14</v>
      </c>
      <c r="B385" s="3" t="s">
        <v>303</v>
      </c>
      <c r="C385" s="57"/>
      <c r="D385" s="58"/>
      <c r="E385" s="58"/>
      <c r="F385" s="58"/>
    </row>
    <row r="386" spans="1:6" ht="40" customHeight="1">
      <c r="A386" s="80"/>
      <c r="B386" s="4" t="s">
        <v>304</v>
      </c>
      <c r="C386" s="57"/>
      <c r="D386" s="58"/>
      <c r="E386" s="58"/>
      <c r="F386" s="58"/>
    </row>
    <row r="387" spans="1:6" ht="34">
      <c r="A387" s="59"/>
      <c r="B387" s="59" t="s">
        <v>201</v>
      </c>
      <c r="C387" s="57"/>
      <c r="D387" s="58">
        <f>D55</f>
        <v>287</v>
      </c>
      <c r="E387" s="58">
        <f>E55</f>
        <v>287</v>
      </c>
      <c r="F387" s="58">
        <f>F55</f>
        <v>287</v>
      </c>
    </row>
    <row r="388" spans="1:6" ht="34">
      <c r="A388" s="59"/>
      <c r="B388" s="59" t="s">
        <v>133</v>
      </c>
      <c r="C388" s="57"/>
      <c r="D388" s="58">
        <f t="shared" ref="D388:F389" si="16">D86</f>
        <v>0.57999999999999996</v>
      </c>
      <c r="E388" s="58">
        <f t="shared" si="16"/>
        <v>0.57999999999999996</v>
      </c>
      <c r="F388" s="58">
        <f t="shared" si="16"/>
        <v>0.57999999999999996</v>
      </c>
    </row>
    <row r="389" spans="1:6" ht="17">
      <c r="A389" s="59"/>
      <c r="B389" s="59" t="s">
        <v>134</v>
      </c>
      <c r="C389" s="57"/>
      <c r="D389" s="58">
        <f t="shared" si="16"/>
        <v>0.42</v>
      </c>
      <c r="E389" s="58">
        <f t="shared" si="16"/>
        <v>0.42</v>
      </c>
      <c r="F389" s="58">
        <f t="shared" si="16"/>
        <v>0.42</v>
      </c>
    </row>
    <row r="390" spans="1:6" ht="34">
      <c r="A390" s="59"/>
      <c r="B390" s="59" t="s">
        <v>207</v>
      </c>
      <c r="C390" s="57"/>
      <c r="D390" s="58">
        <f>D387*D389</f>
        <v>120.53999999999999</v>
      </c>
      <c r="E390" s="58">
        <f t="shared" ref="E390:F390" si="17">E387*E389</f>
        <v>120.53999999999999</v>
      </c>
      <c r="F390" s="58">
        <f t="shared" si="17"/>
        <v>120.53999999999999</v>
      </c>
    </row>
    <row r="391" spans="1:6" ht="34">
      <c r="A391" s="59"/>
      <c r="B391" s="59" t="s">
        <v>208</v>
      </c>
      <c r="C391" s="57"/>
      <c r="D391" s="58">
        <f>D390/D7*100</f>
        <v>1.7617655656240863</v>
      </c>
      <c r="E391" s="58">
        <f>E390/E7*100</f>
        <v>1.7617655656240863</v>
      </c>
      <c r="F391" s="58">
        <f>F390/F7*100</f>
        <v>1.7617655656240863</v>
      </c>
    </row>
    <row r="392" spans="1:6" ht="17">
      <c r="A392" s="59"/>
      <c r="B392" s="59" t="s">
        <v>18</v>
      </c>
      <c r="C392" s="57"/>
      <c r="D392" s="58">
        <f>D390*D22</f>
        <v>3531.8219999999997</v>
      </c>
      <c r="E392" s="58">
        <f>E390*E22</f>
        <v>3531.8219999999997</v>
      </c>
      <c r="F392" s="58">
        <f>F390*F22</f>
        <v>3531.8219999999997</v>
      </c>
    </row>
    <row r="393" spans="1:6" ht="17">
      <c r="A393" s="59"/>
      <c r="B393" s="59" t="s">
        <v>19</v>
      </c>
      <c r="C393" s="57"/>
      <c r="D393" s="58">
        <f>D392/D23</f>
        <v>706.36439999999993</v>
      </c>
      <c r="E393" s="58">
        <f>E392/E23</f>
        <v>706.36439999999993</v>
      </c>
      <c r="F393" s="58">
        <f>F392/F23</f>
        <v>706.36439999999993</v>
      </c>
    </row>
    <row r="394" spans="1:6" ht="17">
      <c r="A394" s="59"/>
      <c r="B394" s="59" t="s">
        <v>25</v>
      </c>
      <c r="C394" s="57"/>
      <c r="D394" s="58">
        <f>D391-D10</f>
        <v>-0.43823443437591392</v>
      </c>
      <c r="E394" s="58">
        <f>E391-E10</f>
        <v>-3.8234434375913784E-2</v>
      </c>
      <c r="F394" s="58">
        <f>F391-F10</f>
        <v>-0.23823443437591374</v>
      </c>
    </row>
    <row r="396" spans="1:6" ht="17">
      <c r="A396" s="44">
        <v>15</v>
      </c>
      <c r="B396" s="10" t="s">
        <v>305</v>
      </c>
      <c r="C396" s="88"/>
      <c r="D396" s="63"/>
      <c r="E396" s="63"/>
      <c r="F396" s="63"/>
    </row>
    <row r="397" spans="1:6" ht="34">
      <c r="A397" s="70"/>
      <c r="B397" s="11" t="s">
        <v>306</v>
      </c>
      <c r="C397" s="88"/>
      <c r="D397" s="63"/>
      <c r="E397" s="63"/>
      <c r="F397" s="63"/>
    </row>
    <row r="398" spans="1:6" ht="17">
      <c r="A398" s="70"/>
      <c r="B398" s="70" t="s">
        <v>42</v>
      </c>
      <c r="C398" s="88"/>
      <c r="D398" s="63">
        <f>(D59/100)*D130</f>
        <v>64.310559999999995</v>
      </c>
      <c r="E398" s="63">
        <f>(E59/100)*E130</f>
        <v>64.310559999999995</v>
      </c>
      <c r="F398" s="63">
        <f>(F59/100)*F130</f>
        <v>64.310559999999995</v>
      </c>
    </row>
    <row r="399" spans="1:6" ht="17">
      <c r="A399" s="70"/>
      <c r="B399" s="70" t="s">
        <v>28</v>
      </c>
      <c r="C399" s="88"/>
      <c r="D399" s="89">
        <f>D398*D22</f>
        <v>1884.2994079999999</v>
      </c>
      <c r="E399" s="89">
        <f>E398*E22</f>
        <v>1884.2994079999999</v>
      </c>
      <c r="F399" s="89">
        <f>F398*F22</f>
        <v>1884.2994079999999</v>
      </c>
    </row>
    <row r="400" spans="1:6" ht="17">
      <c r="A400" s="70"/>
      <c r="B400" s="70" t="s">
        <v>21</v>
      </c>
      <c r="C400" s="88"/>
      <c r="D400" s="63">
        <f>D398+D88</f>
        <v>163.01056</v>
      </c>
      <c r="E400" s="63">
        <f>E398+E88</f>
        <v>163.01056</v>
      </c>
      <c r="F400" s="63">
        <f>F398+F88</f>
        <v>163.01056</v>
      </c>
    </row>
    <row r="401" spans="1:6" ht="17">
      <c r="A401" s="70"/>
      <c r="B401" s="70" t="s">
        <v>12</v>
      </c>
      <c r="C401" s="88"/>
      <c r="D401" s="63">
        <f>D400/D7*100</f>
        <v>2.3824986845951477</v>
      </c>
      <c r="E401" s="63">
        <f>E400/E7*100</f>
        <v>2.3824986845951477</v>
      </c>
      <c r="F401" s="63">
        <f>F400/F7*100</f>
        <v>2.3824986845951477</v>
      </c>
    </row>
    <row r="402" spans="1:6" ht="17">
      <c r="A402" s="70"/>
      <c r="B402" s="70" t="s">
        <v>13</v>
      </c>
      <c r="C402" s="88"/>
      <c r="D402" s="63">
        <f>D400*D22</f>
        <v>4776.2094079999997</v>
      </c>
      <c r="E402" s="63">
        <f>E400*E22</f>
        <v>4776.2094079999997</v>
      </c>
      <c r="F402" s="63">
        <f>F400*F22</f>
        <v>4776.2094079999997</v>
      </c>
    </row>
    <row r="403" spans="1:6" ht="17">
      <c r="A403" s="70"/>
      <c r="B403" s="70" t="s">
        <v>22</v>
      </c>
      <c r="C403" s="88"/>
      <c r="D403" s="63">
        <f>D402/D23</f>
        <v>955.24188159999994</v>
      </c>
      <c r="E403" s="63">
        <f>E402/E23</f>
        <v>955.24188159999994</v>
      </c>
      <c r="F403" s="63">
        <f>F402/F23</f>
        <v>955.24188159999994</v>
      </c>
    </row>
    <row r="404" spans="1:6" ht="17">
      <c r="A404" s="70"/>
      <c r="B404" s="70" t="s">
        <v>25</v>
      </c>
      <c r="C404" s="88"/>
      <c r="D404" s="63">
        <f>D401-D10</f>
        <v>0.18249868459514751</v>
      </c>
      <c r="E404" s="63">
        <f>E401-E10</f>
        <v>0.58249868459514764</v>
      </c>
      <c r="F404" s="63">
        <f>F401-F10</f>
        <v>0.38249868459514769</v>
      </c>
    </row>
    <row r="405" spans="1:6">
      <c r="A405" s="70"/>
      <c r="B405" s="70"/>
      <c r="C405" s="88"/>
      <c r="D405" s="63"/>
      <c r="E405" s="63"/>
      <c r="F405" s="63"/>
    </row>
    <row r="406" spans="1:6" ht="34">
      <c r="A406" s="70"/>
      <c r="B406" s="11" t="s">
        <v>307</v>
      </c>
      <c r="C406" s="88"/>
      <c r="D406" s="63"/>
      <c r="E406" s="63"/>
      <c r="F406" s="63"/>
    </row>
    <row r="407" spans="1:6" ht="17">
      <c r="A407" s="70"/>
      <c r="B407" s="70" t="s">
        <v>42</v>
      </c>
      <c r="C407" s="88"/>
      <c r="D407" s="63">
        <f>(D60/100)*D130</f>
        <v>32.155279999999998</v>
      </c>
      <c r="E407" s="63">
        <f t="shared" ref="E407:F407" si="18">(E60/100)*E130</f>
        <v>32.155279999999998</v>
      </c>
      <c r="F407" s="63">
        <f t="shared" si="18"/>
        <v>32.155279999999998</v>
      </c>
    </row>
    <row r="408" spans="1:6" ht="17">
      <c r="A408" s="70"/>
      <c r="B408" s="70" t="s">
        <v>28</v>
      </c>
      <c r="C408" s="88"/>
      <c r="D408" s="63">
        <f>D407*D22</f>
        <v>942.14970399999993</v>
      </c>
      <c r="E408" s="63">
        <f>E407*E22</f>
        <v>942.14970399999993</v>
      </c>
      <c r="F408" s="63">
        <f>F407*F22</f>
        <v>942.14970399999993</v>
      </c>
    </row>
    <row r="409" spans="1:6" ht="17">
      <c r="A409" s="70"/>
      <c r="B409" s="70" t="s">
        <v>21</v>
      </c>
      <c r="C409" s="88"/>
      <c r="D409" s="63">
        <f>D407+D88</f>
        <v>130.85527999999999</v>
      </c>
      <c r="E409" s="63">
        <f>E407+E88</f>
        <v>130.85527999999999</v>
      </c>
      <c r="F409" s="63">
        <f>F407+F88</f>
        <v>130.85527999999999</v>
      </c>
    </row>
    <row r="410" spans="1:6" ht="17">
      <c r="A410" s="70"/>
      <c r="B410" s="70" t="s">
        <v>12</v>
      </c>
      <c r="C410" s="88"/>
      <c r="D410" s="63">
        <f>D409/D7*100</f>
        <v>1.9125296696872258</v>
      </c>
      <c r="E410" s="63">
        <f>E409/E7*100</f>
        <v>1.9125296696872258</v>
      </c>
      <c r="F410" s="63">
        <f>F409/F7*100</f>
        <v>1.9125296696872258</v>
      </c>
    </row>
    <row r="411" spans="1:6" ht="17">
      <c r="A411" s="70"/>
      <c r="B411" s="70" t="s">
        <v>13</v>
      </c>
      <c r="C411" s="88"/>
      <c r="D411" s="63">
        <f>D409*D22</f>
        <v>3834.0597039999998</v>
      </c>
      <c r="E411" s="63">
        <f>E409*E22</f>
        <v>3834.0597039999998</v>
      </c>
      <c r="F411" s="63">
        <f>F409*F22</f>
        <v>3834.0597039999998</v>
      </c>
    </row>
    <row r="412" spans="1:6" ht="17">
      <c r="A412" s="70"/>
      <c r="B412" s="70" t="s">
        <v>22</v>
      </c>
      <c r="C412" s="88"/>
      <c r="D412" s="63">
        <f>D411/D23</f>
        <v>766.8119408</v>
      </c>
      <c r="E412" s="63">
        <f>E411/E23</f>
        <v>766.8119408</v>
      </c>
      <c r="F412" s="63">
        <f>F411/F23</f>
        <v>766.8119408</v>
      </c>
    </row>
    <row r="413" spans="1:6" ht="17">
      <c r="A413" s="70"/>
      <c r="B413" s="70" t="s">
        <v>25</v>
      </c>
      <c r="C413" s="88"/>
      <c r="D413" s="63">
        <f>D410-D10</f>
        <v>-0.28747033031277436</v>
      </c>
      <c r="E413" s="63">
        <f>E410-E10</f>
        <v>0.11252966968722578</v>
      </c>
      <c r="F413" s="63">
        <f>F410-F10</f>
        <v>-8.747033031277418E-2</v>
      </c>
    </row>
    <row r="415" spans="1:6" ht="17">
      <c r="A415" s="44">
        <v>16</v>
      </c>
      <c r="B415" s="10" t="s">
        <v>308</v>
      </c>
      <c r="C415" s="88"/>
      <c r="D415" s="63"/>
      <c r="E415" s="63"/>
      <c r="F415" s="63"/>
    </row>
    <row r="416" spans="1:6" ht="43" customHeight="1">
      <c r="A416" s="90"/>
      <c r="B416" s="11" t="s">
        <v>309</v>
      </c>
      <c r="C416" s="88"/>
      <c r="D416" s="63"/>
      <c r="E416" s="63"/>
      <c r="F416" s="63"/>
    </row>
    <row r="417" spans="1:6" ht="17">
      <c r="A417" s="70"/>
      <c r="B417" s="70" t="s">
        <v>42</v>
      </c>
      <c r="C417" s="88"/>
      <c r="D417" s="63">
        <f>(D64/100)*D62</f>
        <v>102.73701</v>
      </c>
      <c r="E417" s="63">
        <f>(E64/100)*E62</f>
        <v>102.73701</v>
      </c>
      <c r="F417" s="63">
        <f>(F64/100)*F62</f>
        <v>102.73701</v>
      </c>
    </row>
    <row r="418" spans="1:6" ht="17">
      <c r="A418" s="70"/>
      <c r="B418" s="70" t="s">
        <v>28</v>
      </c>
      <c r="C418" s="88"/>
      <c r="D418" s="63">
        <f>D417*D22</f>
        <v>3010.1943930000002</v>
      </c>
      <c r="E418" s="63">
        <f>E417*E22</f>
        <v>3010.1943930000002</v>
      </c>
      <c r="F418" s="63">
        <f>F417*F22</f>
        <v>3010.1943930000002</v>
      </c>
    </row>
    <row r="419" spans="1:6" ht="17">
      <c r="A419" s="70"/>
      <c r="B419" s="70" t="s">
        <v>21</v>
      </c>
      <c r="C419" s="88"/>
      <c r="D419" s="63">
        <f>D417+D88</f>
        <v>201.43700999999999</v>
      </c>
      <c r="E419" s="63">
        <f>E417+E88</f>
        <v>201.43700999999999</v>
      </c>
      <c r="F419" s="63">
        <f>F417+F88</f>
        <v>201.43700999999999</v>
      </c>
    </row>
    <row r="420" spans="1:6" ht="17">
      <c r="A420" s="70"/>
      <c r="B420" s="70" t="s">
        <v>12</v>
      </c>
      <c r="C420" s="88"/>
      <c r="D420" s="63">
        <f>D419/D7*100</f>
        <v>2.9441246711487867</v>
      </c>
      <c r="E420" s="63">
        <f>E419/E7*100</f>
        <v>2.9441246711487867</v>
      </c>
      <c r="F420" s="63">
        <f>F419/F7*100</f>
        <v>2.9441246711487867</v>
      </c>
    </row>
    <row r="421" spans="1:6" ht="17">
      <c r="A421" s="70"/>
      <c r="B421" s="70" t="s">
        <v>13</v>
      </c>
      <c r="C421" s="88"/>
      <c r="D421" s="63">
        <f>D419*D22</f>
        <v>5902.1043929999996</v>
      </c>
      <c r="E421" s="63">
        <f>E419*E22</f>
        <v>5902.1043929999996</v>
      </c>
      <c r="F421" s="63">
        <f>F419*F22</f>
        <v>5902.1043929999996</v>
      </c>
    </row>
    <row r="422" spans="1:6" ht="17">
      <c r="A422" s="70"/>
      <c r="B422" s="70" t="s">
        <v>22</v>
      </c>
      <c r="C422" s="88"/>
      <c r="D422" s="63">
        <f>D421/D23</f>
        <v>1180.4208785999999</v>
      </c>
      <c r="E422" s="63">
        <f>E421/E23</f>
        <v>1180.4208785999999</v>
      </c>
      <c r="F422" s="63">
        <f>F421/F23</f>
        <v>1180.4208785999999</v>
      </c>
    </row>
    <row r="423" spans="1:6" ht="17">
      <c r="A423" s="70"/>
      <c r="B423" s="70" t="s">
        <v>25</v>
      </c>
      <c r="C423" s="88"/>
      <c r="D423" s="63">
        <f>D420-D10</f>
        <v>0.74412467114878655</v>
      </c>
      <c r="E423" s="63">
        <f>E420-E10</f>
        <v>1.1441246711487867</v>
      </c>
      <c r="F423" s="63">
        <f>F420-F10</f>
        <v>0.94412467114878673</v>
      </c>
    </row>
    <row r="424" spans="1:6">
      <c r="A424" s="70"/>
      <c r="B424" s="70"/>
      <c r="C424" s="88"/>
      <c r="D424" s="63"/>
      <c r="E424" s="63"/>
      <c r="F424" s="63"/>
    </row>
    <row r="425" spans="1:6" ht="34">
      <c r="A425" s="70"/>
      <c r="B425" s="11" t="s">
        <v>310</v>
      </c>
      <c r="C425" s="88"/>
      <c r="D425" s="63"/>
      <c r="E425" s="63"/>
      <c r="F425" s="63"/>
    </row>
    <row r="426" spans="1:6" ht="17">
      <c r="A426" s="70"/>
      <c r="B426" s="70" t="s">
        <v>42</v>
      </c>
      <c r="C426" s="88"/>
      <c r="D426" s="63">
        <f>(D65/100)*D62</f>
        <v>34.245670000000004</v>
      </c>
      <c r="E426" s="63">
        <f>(E65/100)*E62</f>
        <v>34.245670000000004</v>
      </c>
      <c r="F426" s="63">
        <f>(F65/100)*F62</f>
        <v>34.245670000000004</v>
      </c>
    </row>
    <row r="427" spans="1:6" ht="17">
      <c r="A427" s="70"/>
      <c r="B427" s="70" t="s">
        <v>28</v>
      </c>
      <c r="C427" s="88"/>
      <c r="D427" s="63">
        <f>D426*D22</f>
        <v>1003.3981310000001</v>
      </c>
      <c r="E427" s="63">
        <f>E426*E22</f>
        <v>1003.3981310000001</v>
      </c>
      <c r="F427" s="63">
        <f>F426*F22</f>
        <v>1003.3981310000001</v>
      </c>
    </row>
    <row r="428" spans="1:6" ht="17">
      <c r="A428" s="70"/>
      <c r="B428" s="70" t="s">
        <v>21</v>
      </c>
      <c r="C428" s="88"/>
      <c r="D428" s="63">
        <f>D426+D88</f>
        <v>132.94567000000001</v>
      </c>
      <c r="E428" s="63">
        <f>E426+E88</f>
        <v>132.94567000000001</v>
      </c>
      <c r="F428" s="63">
        <f>F426+F88</f>
        <v>132.94567000000001</v>
      </c>
    </row>
    <row r="429" spans="1:6" ht="17">
      <c r="A429" s="70"/>
      <c r="B429" s="70" t="s">
        <v>12</v>
      </c>
      <c r="C429" s="88"/>
      <c r="D429" s="63">
        <f>D428/D7*100</f>
        <v>1.9430819935691317</v>
      </c>
      <c r="E429" s="63">
        <f>E428/E7*100</f>
        <v>1.9430819935691317</v>
      </c>
      <c r="F429" s="63">
        <f>F428/F7*100</f>
        <v>1.9430819935691317</v>
      </c>
    </row>
    <row r="430" spans="1:6" ht="17">
      <c r="A430" s="70"/>
      <c r="B430" s="70" t="s">
        <v>13</v>
      </c>
      <c r="C430" s="88"/>
      <c r="D430" s="63">
        <f>D428*D22</f>
        <v>3895.3081310000002</v>
      </c>
      <c r="E430" s="63">
        <f>E428*E22</f>
        <v>3895.3081310000002</v>
      </c>
      <c r="F430" s="63">
        <f>F428*F22</f>
        <v>3895.3081310000002</v>
      </c>
    </row>
    <row r="431" spans="1:6" ht="17">
      <c r="A431" s="70"/>
      <c r="B431" s="70" t="s">
        <v>22</v>
      </c>
      <c r="C431" s="88"/>
      <c r="D431" s="63">
        <f>D430/D23</f>
        <v>779.06162620000009</v>
      </c>
      <c r="E431" s="63">
        <f>E430/E23</f>
        <v>779.06162620000009</v>
      </c>
      <c r="F431" s="63">
        <f>F430/F23</f>
        <v>779.06162620000009</v>
      </c>
    </row>
    <row r="432" spans="1:6" ht="17">
      <c r="A432" s="70"/>
      <c r="B432" s="70" t="s">
        <v>25</v>
      </c>
      <c r="C432" s="88"/>
      <c r="D432" s="63">
        <f>D429-D10</f>
        <v>-0.25691800643086848</v>
      </c>
      <c r="E432" s="63">
        <f>E429-E10</f>
        <v>0.14308199356913165</v>
      </c>
      <c r="F432" s="63">
        <f>F429-F10</f>
        <v>-5.6918006430868306E-2</v>
      </c>
    </row>
    <row r="434" spans="1:6" ht="17">
      <c r="A434" s="44">
        <v>17</v>
      </c>
      <c r="B434" s="8" t="s">
        <v>389</v>
      </c>
      <c r="C434" s="91"/>
      <c r="D434" s="68"/>
      <c r="E434" s="68"/>
      <c r="F434" s="68"/>
    </row>
    <row r="435" spans="1:6" ht="51">
      <c r="A435" s="44"/>
      <c r="B435" s="9" t="s">
        <v>351</v>
      </c>
      <c r="C435" s="91"/>
      <c r="D435" s="68"/>
      <c r="E435" s="68"/>
      <c r="F435" s="68"/>
    </row>
    <row r="436" spans="1:6" ht="17">
      <c r="A436" s="69"/>
      <c r="B436" s="69" t="s">
        <v>59</v>
      </c>
      <c r="C436" s="91"/>
      <c r="D436" s="68">
        <f>D142</f>
        <v>4969</v>
      </c>
      <c r="E436" s="68">
        <f t="shared" ref="E436:F437" si="19">E142</f>
        <v>4969</v>
      </c>
      <c r="F436" s="68">
        <f t="shared" si="19"/>
        <v>4969</v>
      </c>
    </row>
    <row r="437" spans="1:6" ht="17">
      <c r="A437" s="69"/>
      <c r="B437" s="69" t="s">
        <v>181</v>
      </c>
      <c r="C437" s="91"/>
      <c r="D437" s="68">
        <f>D143</f>
        <v>124.22499999999999</v>
      </c>
      <c r="E437" s="68">
        <f t="shared" si="19"/>
        <v>124.22499999999999</v>
      </c>
      <c r="F437" s="68">
        <f t="shared" si="19"/>
        <v>124.22499999999999</v>
      </c>
    </row>
    <row r="438" spans="1:6" ht="17">
      <c r="A438" s="69"/>
      <c r="B438" s="69" t="s">
        <v>54</v>
      </c>
      <c r="C438" s="91"/>
      <c r="D438" s="68">
        <f>D437/D7*100</f>
        <v>1.8156240865244078</v>
      </c>
      <c r="E438" s="68">
        <f>E437/E7*100</f>
        <v>1.8156240865244078</v>
      </c>
      <c r="F438" s="68">
        <f>F437/F7*100</f>
        <v>1.8156240865244078</v>
      </c>
    </row>
    <row r="439" spans="1:6" ht="17">
      <c r="A439" s="69"/>
      <c r="B439" s="69" t="s">
        <v>25</v>
      </c>
      <c r="C439" s="91"/>
      <c r="D439" s="68">
        <f>D438-D18</f>
        <v>1.5104224513023108</v>
      </c>
      <c r="E439" s="68">
        <f>E438-E18</f>
        <v>1.5714627783467301</v>
      </c>
      <c r="F439" s="68">
        <f>F438-F18</f>
        <v>1.4834511440036138</v>
      </c>
    </row>
    <row r="441" spans="1:6" ht="34">
      <c r="A441" s="44">
        <v>18</v>
      </c>
      <c r="B441" s="7" t="s">
        <v>379</v>
      </c>
      <c r="C441" s="45"/>
      <c r="D441" s="46"/>
      <c r="E441" s="46"/>
      <c r="F441" s="46"/>
    </row>
    <row r="442" spans="1:6" ht="17">
      <c r="A442" s="44"/>
      <c r="B442" s="44" t="s">
        <v>29</v>
      </c>
      <c r="C442" s="45"/>
      <c r="D442" s="46">
        <f>D443/D26</f>
        <v>0</v>
      </c>
      <c r="E442" s="46">
        <f>E443/E26</f>
        <v>0</v>
      </c>
      <c r="F442" s="46">
        <f>F443/F26</f>
        <v>0</v>
      </c>
    </row>
    <row r="443" spans="1:6" ht="17">
      <c r="A443" s="44"/>
      <c r="B443" s="44" t="s">
        <v>28</v>
      </c>
      <c r="C443" s="45"/>
      <c r="D443" s="46">
        <f>D45/100*D144</f>
        <v>0</v>
      </c>
      <c r="E443" s="46">
        <f>E45/100*E144</f>
        <v>0</v>
      </c>
      <c r="F443" s="46">
        <f>F45/100*F144</f>
        <v>0</v>
      </c>
    </row>
    <row r="444" spans="1:6" ht="17">
      <c r="A444" s="44"/>
      <c r="B444" s="44" t="s">
        <v>21</v>
      </c>
      <c r="C444" s="45"/>
      <c r="D444" s="46">
        <f>D446/D26</f>
        <v>110.91524999999999</v>
      </c>
      <c r="E444" s="46">
        <f>E446/E26</f>
        <v>110.91524999999999</v>
      </c>
      <c r="F444" s="46">
        <f>F446/F26</f>
        <v>110.91524999999999</v>
      </c>
    </row>
    <row r="445" spans="1:6" ht="17">
      <c r="A445" s="44"/>
      <c r="B445" s="44" t="s">
        <v>12</v>
      </c>
      <c r="C445" s="45"/>
      <c r="D445" s="46">
        <f>D444/D7*100</f>
        <v>1.6210939783688978</v>
      </c>
      <c r="E445" s="46">
        <f>E444/E7*100</f>
        <v>1.6210939783688978</v>
      </c>
      <c r="F445" s="46">
        <f>F444/F7*100</f>
        <v>1.6210939783688978</v>
      </c>
    </row>
    <row r="446" spans="1:6" ht="17">
      <c r="A446" s="44"/>
      <c r="B446" s="44" t="s">
        <v>13</v>
      </c>
      <c r="C446" s="45"/>
      <c r="D446" s="46">
        <f>D146+D443</f>
        <v>4436.6099999999997</v>
      </c>
      <c r="E446" s="46">
        <f>E146+E443</f>
        <v>4436.6099999999997</v>
      </c>
      <c r="F446" s="46">
        <f>F146+F443</f>
        <v>4436.6099999999997</v>
      </c>
    </row>
    <row r="447" spans="1:6" ht="17">
      <c r="A447" s="44"/>
      <c r="B447" s="44" t="s">
        <v>25</v>
      </c>
      <c r="C447" s="45"/>
      <c r="D447" s="46">
        <f>D445-D18</f>
        <v>1.3158923431468006</v>
      </c>
      <c r="E447" s="46">
        <f>E445-E18</f>
        <v>1.3769326701912201</v>
      </c>
      <c r="F447" s="46">
        <f>F445-F18</f>
        <v>1.2889210358481038</v>
      </c>
    </row>
    <row r="448" spans="1:6">
      <c r="A448" s="44"/>
      <c r="B448" s="44"/>
      <c r="C448" s="45"/>
      <c r="D448" s="46"/>
      <c r="E448" s="46"/>
      <c r="F448" s="46"/>
    </row>
    <row r="449" spans="1:6" ht="34">
      <c r="A449" s="44"/>
      <c r="B449" s="7" t="s">
        <v>380</v>
      </c>
      <c r="C449" s="45"/>
      <c r="D449" s="46"/>
      <c r="E449" s="46"/>
      <c r="F449" s="46"/>
    </row>
    <row r="450" spans="1:6" ht="17">
      <c r="A450" s="44"/>
      <c r="B450" s="44" t="s">
        <v>29</v>
      </c>
      <c r="C450" s="45"/>
      <c r="D450" s="46">
        <f>D451/D26</f>
        <v>1.330975</v>
      </c>
      <c r="E450" s="46">
        <f>E451/E26</f>
        <v>1.330975</v>
      </c>
      <c r="F450" s="46">
        <f>F451/F26</f>
        <v>1.330975</v>
      </c>
    </row>
    <row r="451" spans="1:6" ht="17">
      <c r="A451" s="44"/>
      <c r="B451" s="44" t="s">
        <v>40</v>
      </c>
      <c r="C451" s="45"/>
      <c r="D451" s="46">
        <f>D46/100*D144</f>
        <v>53.239000000000004</v>
      </c>
      <c r="E451" s="46">
        <f>E46/100*E144</f>
        <v>53.239000000000004</v>
      </c>
      <c r="F451" s="46">
        <f>F46/100*F144</f>
        <v>53.239000000000004</v>
      </c>
    </row>
    <row r="452" spans="1:6" ht="17">
      <c r="A452" s="44"/>
      <c r="B452" s="44" t="s">
        <v>21</v>
      </c>
      <c r="C452" s="45"/>
      <c r="D452" s="46">
        <f>D454/D26</f>
        <v>112.24622499999998</v>
      </c>
      <c r="E452" s="46">
        <f>E454/E26</f>
        <v>112.24622499999998</v>
      </c>
      <c r="F452" s="46">
        <f>F454/F26</f>
        <v>112.24622499999998</v>
      </c>
    </row>
    <row r="453" spans="1:6" ht="17">
      <c r="A453" s="44"/>
      <c r="B453" s="44" t="s">
        <v>12</v>
      </c>
      <c r="C453" s="45"/>
      <c r="D453" s="46">
        <f>D452/D7*100</f>
        <v>1.6405469891844486</v>
      </c>
      <c r="E453" s="46">
        <f>E452/E7*100</f>
        <v>1.6405469891844486</v>
      </c>
      <c r="F453" s="46">
        <f>F452/F7*100</f>
        <v>1.6405469891844486</v>
      </c>
    </row>
    <row r="454" spans="1:6" ht="17">
      <c r="A454" s="44"/>
      <c r="B454" s="44" t="s">
        <v>41</v>
      </c>
      <c r="C454" s="45"/>
      <c r="D454" s="46">
        <f>D146+D451</f>
        <v>4489.8489999999993</v>
      </c>
      <c r="E454" s="46">
        <f>E146+E451</f>
        <v>4489.8489999999993</v>
      </c>
      <c r="F454" s="46">
        <f>F146+F451</f>
        <v>4489.8489999999993</v>
      </c>
    </row>
    <row r="455" spans="1:6" ht="17">
      <c r="A455" s="44"/>
      <c r="B455" s="44" t="s">
        <v>25</v>
      </c>
      <c r="C455" s="45"/>
      <c r="D455" s="46">
        <f>D453-D18</f>
        <v>1.3353453539623517</v>
      </c>
      <c r="E455" s="46">
        <f>E453-E18</f>
        <v>1.396385681006771</v>
      </c>
      <c r="F455" s="46">
        <f>F453-F18</f>
        <v>1.3083740466636546</v>
      </c>
    </row>
    <row r="456" spans="1:6">
      <c r="A456" s="44"/>
      <c r="B456" s="44"/>
      <c r="C456" s="45"/>
      <c r="D456" s="46"/>
      <c r="E456" s="46"/>
      <c r="F456" s="46"/>
    </row>
    <row r="457" spans="1:6" ht="34">
      <c r="A457" s="44"/>
      <c r="B457" s="19" t="s">
        <v>381</v>
      </c>
      <c r="C457" s="45"/>
      <c r="D457" s="46"/>
      <c r="E457" s="46"/>
      <c r="F457" s="46"/>
    </row>
    <row r="458" spans="1:6" ht="17">
      <c r="A458" s="44"/>
      <c r="B458" s="44" t="s">
        <v>29</v>
      </c>
      <c r="C458" s="45"/>
      <c r="D458" s="46">
        <f>D459/D26</f>
        <v>2.66195</v>
      </c>
      <c r="E458" s="46">
        <f>E459/E26</f>
        <v>2.66195</v>
      </c>
      <c r="F458" s="46">
        <f>F459/F26</f>
        <v>2.66195</v>
      </c>
    </row>
    <row r="459" spans="1:6" ht="17">
      <c r="A459" s="44"/>
      <c r="B459" s="44" t="s">
        <v>40</v>
      </c>
      <c r="C459" s="45"/>
      <c r="D459" s="46">
        <f>D47/100*D144</f>
        <v>106.47800000000001</v>
      </c>
      <c r="E459" s="46">
        <f>E47/100*E144</f>
        <v>106.47800000000001</v>
      </c>
      <c r="F459" s="46">
        <f>F47/100*F144</f>
        <v>106.47800000000001</v>
      </c>
    </row>
    <row r="460" spans="1:6" ht="17">
      <c r="A460" s="44"/>
      <c r="B460" s="44" t="s">
        <v>21</v>
      </c>
      <c r="C460" s="45"/>
      <c r="D460" s="46">
        <f>D462/D26</f>
        <v>113.57719999999999</v>
      </c>
      <c r="E460" s="46">
        <f>E462/E26</f>
        <v>113.57719999999999</v>
      </c>
      <c r="F460" s="46">
        <f>F462/F26</f>
        <v>113.57719999999999</v>
      </c>
    </row>
    <row r="461" spans="1:6" ht="17">
      <c r="A461" s="44"/>
      <c r="B461" s="44" t="s">
        <v>12</v>
      </c>
      <c r="C461" s="45"/>
      <c r="D461" s="46">
        <f>D460/D7*100</f>
        <v>1.66</v>
      </c>
      <c r="E461" s="46">
        <f>E460/E7*100</f>
        <v>1.66</v>
      </c>
      <c r="F461" s="46">
        <f>F460/F7*100</f>
        <v>1.66</v>
      </c>
    </row>
    <row r="462" spans="1:6" ht="17">
      <c r="A462" s="44"/>
      <c r="B462" s="44" t="s">
        <v>41</v>
      </c>
      <c r="C462" s="45"/>
      <c r="D462" s="46">
        <f>D146+D459</f>
        <v>4543.0879999999997</v>
      </c>
      <c r="E462" s="46">
        <f>E146+E459</f>
        <v>4543.0879999999997</v>
      </c>
      <c r="F462" s="46">
        <f>F146+F459</f>
        <v>4543.0879999999997</v>
      </c>
    </row>
    <row r="463" spans="1:6" ht="17">
      <c r="A463" s="44"/>
      <c r="B463" s="44" t="s">
        <v>25</v>
      </c>
      <c r="C463" s="45"/>
      <c r="D463" s="46">
        <f>D461-D18</f>
        <v>1.3547983647779027</v>
      </c>
      <c r="E463" s="46">
        <f>E461-E18</f>
        <v>1.4158386918223222</v>
      </c>
      <c r="F463" s="46">
        <f>F461-F18</f>
        <v>1.3278270574792059</v>
      </c>
    </row>
    <row r="465" spans="1:6" ht="17">
      <c r="A465" s="76">
        <v>19</v>
      </c>
      <c r="B465" s="14" t="s">
        <v>426</v>
      </c>
      <c r="C465" s="77"/>
      <c r="D465" s="66"/>
      <c r="E465" s="66"/>
      <c r="F465" s="66"/>
    </row>
    <row r="466" spans="1:6" ht="34">
      <c r="A466" s="92"/>
      <c r="B466" s="15" t="s">
        <v>427</v>
      </c>
      <c r="C466" s="77"/>
      <c r="D466" s="66"/>
      <c r="E466" s="66"/>
      <c r="F466" s="66"/>
    </row>
    <row r="467" spans="1:6" ht="17">
      <c r="A467" s="76"/>
      <c r="B467" s="76" t="s">
        <v>423</v>
      </c>
      <c r="C467" s="77"/>
      <c r="D467" s="66">
        <f>($D$74/100)*$D$71</f>
        <v>99.551200000000009</v>
      </c>
      <c r="E467" s="66">
        <f t="shared" ref="E467:F467" si="20">($D$74/100)*$D$71</f>
        <v>99.551200000000009</v>
      </c>
      <c r="F467" s="66">
        <f t="shared" si="20"/>
        <v>99.551200000000009</v>
      </c>
    </row>
    <row r="468" spans="1:6" ht="17">
      <c r="A468" s="76"/>
      <c r="B468" s="76" t="s">
        <v>28</v>
      </c>
      <c r="C468" s="77"/>
      <c r="D468" s="66">
        <f>$D$467*$D$22</f>
        <v>2916.8501600000004</v>
      </c>
      <c r="E468" s="66">
        <f>$D$467*$D$22</f>
        <v>2916.8501600000004</v>
      </c>
      <c r="F468" s="66">
        <f>$D$467*$D$22</f>
        <v>2916.8501600000004</v>
      </c>
    </row>
    <row r="469" spans="1:6" ht="17">
      <c r="A469" s="76"/>
      <c r="B469" s="76" t="s">
        <v>21</v>
      </c>
      <c r="C469" s="77"/>
      <c r="D469" s="66">
        <f>$D$467+$D$88</f>
        <v>198.25120000000001</v>
      </c>
      <c r="E469" s="66">
        <f>$D$467+$D$88</f>
        <v>198.25120000000001</v>
      </c>
      <c r="F469" s="66">
        <f>$D$467+$D$88</f>
        <v>198.25120000000001</v>
      </c>
    </row>
    <row r="470" spans="1:6" ht="17">
      <c r="A470" s="76"/>
      <c r="B470" s="76" t="s">
        <v>12</v>
      </c>
      <c r="C470" s="77"/>
      <c r="D470" s="66">
        <f>$D$469/$D$7*100</f>
        <v>2.8975621163402518</v>
      </c>
      <c r="E470" s="66">
        <f>$D$469/$D$7*100</f>
        <v>2.8975621163402518</v>
      </c>
      <c r="F470" s="66">
        <f>$D$469/$D$7*100</f>
        <v>2.8975621163402518</v>
      </c>
    </row>
    <row r="471" spans="1:6" ht="17">
      <c r="A471" s="76"/>
      <c r="B471" s="76" t="s">
        <v>13</v>
      </c>
      <c r="C471" s="77"/>
      <c r="D471" s="66">
        <f>$D$469*$D$22</f>
        <v>5808.7601600000007</v>
      </c>
      <c r="E471" s="66">
        <f>$D$469*$D$22</f>
        <v>5808.7601600000007</v>
      </c>
      <c r="F471" s="66">
        <f>$D$469*$D$22</f>
        <v>5808.7601600000007</v>
      </c>
    </row>
    <row r="472" spans="1:6" ht="17">
      <c r="A472" s="76"/>
      <c r="B472" s="76" t="s">
        <v>22</v>
      </c>
      <c r="C472" s="77"/>
      <c r="D472" s="66">
        <f>$D$471/$D$23</f>
        <v>1161.7520320000001</v>
      </c>
      <c r="E472" s="66">
        <f>$D$471/$D$23</f>
        <v>1161.7520320000001</v>
      </c>
      <c r="F472" s="66">
        <f>$D$471/$D$23</f>
        <v>1161.7520320000001</v>
      </c>
    </row>
    <row r="473" spans="1:6" ht="17">
      <c r="A473" s="76"/>
      <c r="B473" s="76" t="s">
        <v>25</v>
      </c>
      <c r="C473" s="77"/>
      <c r="D473" s="66">
        <f>$D$470-$D$10</f>
        <v>0.69756211634025167</v>
      </c>
      <c r="E473" s="66">
        <f>$E$470-$E$10</f>
        <v>1.0975621163402518</v>
      </c>
      <c r="F473" s="66">
        <f>$F$470-$F$10</f>
        <v>0.89756211634025185</v>
      </c>
    </row>
    <row r="474" spans="1:6">
      <c r="A474" s="76"/>
      <c r="B474" s="76"/>
      <c r="C474" s="77"/>
      <c r="D474" s="66"/>
      <c r="E474" s="66"/>
      <c r="F474" s="66"/>
    </row>
    <row r="475" spans="1:6" ht="34">
      <c r="A475" s="92"/>
      <c r="B475" s="15" t="s">
        <v>428</v>
      </c>
      <c r="C475" s="77"/>
      <c r="D475" s="66"/>
      <c r="E475" s="66"/>
      <c r="F475" s="66"/>
    </row>
    <row r="476" spans="1:6" ht="17">
      <c r="A476" s="76"/>
      <c r="B476" s="76" t="s">
        <v>423</v>
      </c>
      <c r="C476" s="77"/>
      <c r="D476" s="66">
        <f>($D$73/100)*$D$71</f>
        <v>49.775600000000004</v>
      </c>
      <c r="E476" s="66">
        <f t="shared" ref="E476:F476" si="21">($D$73/100)*$D$71</f>
        <v>49.775600000000004</v>
      </c>
      <c r="F476" s="66">
        <f t="shared" si="21"/>
        <v>49.775600000000004</v>
      </c>
    </row>
    <row r="477" spans="1:6" ht="17">
      <c r="A477" s="76"/>
      <c r="B477" s="76" t="s">
        <v>28</v>
      </c>
      <c r="C477" s="77"/>
      <c r="D477" s="66">
        <f>$D$476*$D$22</f>
        <v>1458.4250800000002</v>
      </c>
      <c r="E477" s="66">
        <f>$D$476*$D$22</f>
        <v>1458.4250800000002</v>
      </c>
      <c r="F477" s="66">
        <f>$D$476*$D$22</f>
        <v>1458.4250800000002</v>
      </c>
    </row>
    <row r="478" spans="1:6" ht="17">
      <c r="A478" s="76"/>
      <c r="B478" s="76" t="s">
        <v>21</v>
      </c>
      <c r="C478" s="77"/>
      <c r="D478" s="66">
        <f>$D$476+$D$88</f>
        <v>148.47560000000001</v>
      </c>
      <c r="E478" s="66">
        <f>$D$476+$D$88</f>
        <v>148.47560000000001</v>
      </c>
      <c r="F478" s="66">
        <f>$D$476+$D$88</f>
        <v>148.47560000000001</v>
      </c>
    </row>
    <row r="479" spans="1:6" ht="17">
      <c r="A479" s="76"/>
      <c r="B479" s="76" t="s">
        <v>12</v>
      </c>
      <c r="C479" s="77"/>
      <c r="D479" s="66">
        <f>$D$478/$D$7*100</f>
        <v>2.1700613855597779</v>
      </c>
      <c r="E479" s="66">
        <f>$D$478/$D$7*100</f>
        <v>2.1700613855597779</v>
      </c>
      <c r="F479" s="66">
        <f>$D$478/$D$7*100</f>
        <v>2.1700613855597779</v>
      </c>
    </row>
    <row r="480" spans="1:6" ht="17">
      <c r="A480" s="76"/>
      <c r="B480" s="76" t="s">
        <v>13</v>
      </c>
      <c r="C480" s="77"/>
      <c r="D480" s="66">
        <f>$D$478*$D$22</f>
        <v>4350.3350800000007</v>
      </c>
      <c r="E480" s="66">
        <f>$D$478*$D$22</f>
        <v>4350.3350800000007</v>
      </c>
      <c r="F480" s="66">
        <f>$D$478*$D$22</f>
        <v>4350.3350800000007</v>
      </c>
    </row>
    <row r="481" spans="1:6" ht="17">
      <c r="A481" s="76"/>
      <c r="B481" s="76" t="s">
        <v>22</v>
      </c>
      <c r="C481" s="77"/>
      <c r="D481" s="66">
        <f>$D$480/$D$23</f>
        <v>870.06701600000019</v>
      </c>
      <c r="E481" s="66">
        <f>$D$480/$D$23</f>
        <v>870.06701600000019</v>
      </c>
      <c r="F481" s="66">
        <f>$D$480/$D$23</f>
        <v>870.06701600000019</v>
      </c>
    </row>
    <row r="482" spans="1:6" ht="17">
      <c r="A482" s="76"/>
      <c r="B482" s="76" t="s">
        <v>25</v>
      </c>
      <c r="C482" s="77"/>
      <c r="D482" s="66">
        <f>$D$479-$D$10</f>
        <v>-2.9938614440222278E-2</v>
      </c>
      <c r="E482" s="66">
        <f>$E$479-$E$10</f>
        <v>0.37006138555977786</v>
      </c>
      <c r="F482" s="66">
        <f>$F$479-$F$10</f>
        <v>0.1700613855597779</v>
      </c>
    </row>
    <row r="484" spans="1:6" ht="17">
      <c r="A484" s="59">
        <v>20</v>
      </c>
      <c r="B484" s="3" t="s">
        <v>313</v>
      </c>
      <c r="C484" s="57"/>
      <c r="D484" s="58"/>
      <c r="E484" s="58"/>
      <c r="F484" s="58"/>
    </row>
    <row r="485" spans="1:6" ht="34">
      <c r="A485" s="93"/>
      <c r="B485" s="4" t="s">
        <v>314</v>
      </c>
      <c r="C485" s="57"/>
      <c r="D485" s="58"/>
      <c r="E485" s="58"/>
      <c r="F485" s="58"/>
    </row>
    <row r="486" spans="1:6" ht="17">
      <c r="A486" s="59"/>
      <c r="B486" s="59" t="s">
        <v>423</v>
      </c>
      <c r="C486" s="57"/>
      <c r="D486" s="58">
        <f>($D$79/100)*$D$76</f>
        <v>84.047600000000003</v>
      </c>
      <c r="E486" s="58">
        <f t="shared" ref="E486:F486" si="22">($D$79/100)*$D$76</f>
        <v>84.047600000000003</v>
      </c>
      <c r="F486" s="58">
        <f t="shared" si="22"/>
        <v>84.047600000000003</v>
      </c>
    </row>
    <row r="487" spans="1:6" ht="17">
      <c r="A487" s="59"/>
      <c r="B487" s="59" t="s">
        <v>28</v>
      </c>
      <c r="C487" s="57"/>
      <c r="D487" s="58">
        <f>$D$486*$D$22</f>
        <v>2462.5946800000002</v>
      </c>
      <c r="E487" s="58">
        <f>$D$486*$D$22</f>
        <v>2462.5946800000002</v>
      </c>
      <c r="F487" s="58">
        <f>$D$486*$D$22</f>
        <v>2462.5946800000002</v>
      </c>
    </row>
    <row r="488" spans="1:6" ht="17">
      <c r="A488" s="59"/>
      <c r="B488" s="59" t="s">
        <v>21</v>
      </c>
      <c r="C488" s="57"/>
      <c r="D488" s="58">
        <f>$D$486+$D$88</f>
        <v>182.74760000000001</v>
      </c>
      <c r="E488" s="58">
        <f>$D$486+$D$88</f>
        <v>182.74760000000001</v>
      </c>
      <c r="F488" s="58">
        <f>$D$486+$D$88</f>
        <v>182.74760000000001</v>
      </c>
    </row>
    <row r="489" spans="1:6" ht="17">
      <c r="A489" s="59"/>
      <c r="B489" s="59" t="s">
        <v>12</v>
      </c>
      <c r="C489" s="57"/>
      <c r="D489" s="58">
        <f>$D$488/$D$7*100</f>
        <v>2.6709675533469746</v>
      </c>
      <c r="E489" s="58">
        <f>$D$488/$D$7*100</f>
        <v>2.6709675533469746</v>
      </c>
      <c r="F489" s="58">
        <f>$D$488/$D$7*100</f>
        <v>2.6709675533469746</v>
      </c>
    </row>
    <row r="490" spans="1:6" ht="17">
      <c r="A490" s="59"/>
      <c r="B490" s="59" t="s">
        <v>13</v>
      </c>
      <c r="C490" s="57"/>
      <c r="D490" s="58">
        <f>$D$488*$D$22</f>
        <v>5354.50468</v>
      </c>
      <c r="E490" s="58">
        <f>$D$488*$D$22</f>
        <v>5354.50468</v>
      </c>
      <c r="F490" s="58">
        <f>$D$488*$D$22</f>
        <v>5354.50468</v>
      </c>
    </row>
    <row r="491" spans="1:6" ht="17">
      <c r="A491" s="59"/>
      <c r="B491" s="59" t="s">
        <v>22</v>
      </c>
      <c r="C491" s="57"/>
      <c r="D491" s="58">
        <f>$D$490/$D$23</f>
        <v>1070.900936</v>
      </c>
      <c r="E491" s="58">
        <f>$D$490/$D$23</f>
        <v>1070.900936</v>
      </c>
      <c r="F491" s="58">
        <f>$D$490/$D$23</f>
        <v>1070.900936</v>
      </c>
    </row>
    <row r="492" spans="1:6" ht="17">
      <c r="A492" s="59"/>
      <c r="B492" s="59" t="s">
        <v>25</v>
      </c>
      <c r="C492" s="57"/>
      <c r="D492" s="58">
        <f>$D$489-$D$10</f>
        <v>0.47096755334697438</v>
      </c>
      <c r="E492" s="58">
        <f>$E$489-$E$10</f>
        <v>0.87096755334697451</v>
      </c>
      <c r="F492" s="58">
        <f>$F$489-$F$10</f>
        <v>0.67096755334697455</v>
      </c>
    </row>
    <row r="493" spans="1:6">
      <c r="A493" s="59"/>
      <c r="B493" s="59"/>
      <c r="C493" s="57"/>
      <c r="D493" s="58"/>
      <c r="E493" s="58"/>
      <c r="F493" s="58"/>
    </row>
    <row r="494" spans="1:6" ht="34">
      <c r="A494" s="93"/>
      <c r="B494" s="4" t="s">
        <v>315</v>
      </c>
      <c r="C494" s="57"/>
      <c r="D494" s="58"/>
      <c r="E494" s="58"/>
      <c r="F494" s="58"/>
    </row>
    <row r="495" spans="1:6" ht="17">
      <c r="A495" s="59"/>
      <c r="B495" s="59" t="s">
        <v>423</v>
      </c>
      <c r="C495" s="57"/>
      <c r="D495" s="58">
        <f>($D$78/100)*$D$76</f>
        <v>42.023800000000001</v>
      </c>
      <c r="E495" s="58">
        <f t="shared" ref="E495:F495" si="23">($D$78/100)*$D$76</f>
        <v>42.023800000000001</v>
      </c>
      <c r="F495" s="58">
        <f t="shared" si="23"/>
        <v>42.023800000000001</v>
      </c>
    </row>
    <row r="496" spans="1:6" ht="17">
      <c r="A496" s="59"/>
      <c r="B496" s="59" t="s">
        <v>28</v>
      </c>
      <c r="C496" s="57"/>
      <c r="D496" s="58">
        <f>$D$495*$D$22</f>
        <v>1231.2973400000001</v>
      </c>
      <c r="E496" s="58">
        <f>$D$495*$D$22</f>
        <v>1231.2973400000001</v>
      </c>
      <c r="F496" s="58">
        <f>$D$495*$D$22</f>
        <v>1231.2973400000001</v>
      </c>
    </row>
    <row r="497" spans="1:6" ht="17">
      <c r="A497" s="59"/>
      <c r="B497" s="59" t="s">
        <v>21</v>
      </c>
      <c r="C497" s="57"/>
      <c r="D497" s="58">
        <f>$D$495+$D$88</f>
        <v>140.72380000000001</v>
      </c>
      <c r="E497" s="58">
        <f>$D$495+$D$88</f>
        <v>140.72380000000001</v>
      </c>
      <c r="F497" s="58">
        <f>$D$495+$D$88</f>
        <v>140.72380000000001</v>
      </c>
    </row>
    <row r="498" spans="1:6" ht="17">
      <c r="A498" s="59"/>
      <c r="B498" s="59" t="s">
        <v>12</v>
      </c>
      <c r="C498" s="57"/>
      <c r="D498" s="58">
        <f>$D$497/$D$7*100</f>
        <v>2.0567641040631397</v>
      </c>
      <c r="E498" s="58">
        <f>$D$497/$D$7*100</f>
        <v>2.0567641040631397</v>
      </c>
      <c r="F498" s="58">
        <f>$D$497/$D$7*100</f>
        <v>2.0567641040631397</v>
      </c>
    </row>
    <row r="499" spans="1:6" ht="17">
      <c r="A499" s="59"/>
      <c r="B499" s="59" t="s">
        <v>13</v>
      </c>
      <c r="C499" s="57"/>
      <c r="D499" s="58">
        <f>$D$497*$D$22</f>
        <v>4123.2073400000008</v>
      </c>
      <c r="E499" s="58">
        <f>$D$497*$D$22</f>
        <v>4123.2073400000008</v>
      </c>
      <c r="F499" s="58">
        <f>$D$497*$D$22</f>
        <v>4123.2073400000008</v>
      </c>
    </row>
    <row r="500" spans="1:6" ht="17">
      <c r="A500" s="59"/>
      <c r="B500" s="59" t="s">
        <v>22</v>
      </c>
      <c r="C500" s="57"/>
      <c r="D500" s="58">
        <f>$D$499/$D$23</f>
        <v>824.64146800000015</v>
      </c>
      <c r="E500" s="58">
        <f>$D$499/$D$23</f>
        <v>824.64146800000015</v>
      </c>
      <c r="F500" s="58">
        <f>$D$499/$D$23</f>
        <v>824.64146800000015</v>
      </c>
    </row>
    <row r="501" spans="1:6" ht="17">
      <c r="A501" s="59"/>
      <c r="B501" s="59" t="s">
        <v>25</v>
      </c>
      <c r="C501" s="57"/>
      <c r="D501" s="58">
        <f>$D$498-$D$10</f>
        <v>-0.14323589593686048</v>
      </c>
      <c r="E501" s="58">
        <f>$E$498-$E$10</f>
        <v>0.25676410406313965</v>
      </c>
      <c r="F501" s="58">
        <f>$F$498-$F$10</f>
        <v>5.6764104063139698E-2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7B893-1E62-4946-98AB-62859C3F7E01}">
  <dimension ref="A1:G502"/>
  <sheetViews>
    <sheetView zoomScale="85" zoomScaleNormal="85" workbookViewId="0">
      <selection activeCell="K165" sqref="K165"/>
    </sheetView>
  </sheetViews>
  <sheetFormatPr baseColWidth="10" defaultRowHeight="16"/>
  <cols>
    <col min="1" max="1" width="10.5" style="30" customWidth="1"/>
    <col min="2" max="2" width="40.1640625" style="30" customWidth="1"/>
    <col min="3" max="3" width="12.5" style="31" hidden="1" customWidth="1"/>
    <col min="4" max="4" width="27.33203125" style="29" customWidth="1"/>
    <col min="5" max="6" width="28.1640625" style="29" customWidth="1"/>
    <col min="7" max="16384" width="10.83203125" style="30"/>
  </cols>
  <sheetData>
    <row r="1" spans="2:6" ht="22">
      <c r="B1" s="5" t="s">
        <v>433</v>
      </c>
      <c r="C1" s="28"/>
    </row>
    <row r="2" spans="2:6" ht="17">
      <c r="B2" s="30" t="s">
        <v>83</v>
      </c>
    </row>
    <row r="4" spans="2:6" s="34" customFormat="1" ht="17">
      <c r="B4" s="22" t="s">
        <v>32</v>
      </c>
      <c r="C4" s="32"/>
      <c r="D4" s="33"/>
      <c r="E4" s="33"/>
      <c r="F4" s="33"/>
    </row>
    <row r="6" spans="2:6" s="37" customFormat="1" ht="17">
      <c r="B6" s="17" t="s">
        <v>391</v>
      </c>
      <c r="C6" s="35"/>
      <c r="D6" s="36" t="s">
        <v>0</v>
      </c>
      <c r="E6" s="36" t="s">
        <v>0</v>
      </c>
      <c r="F6" s="36" t="s">
        <v>0</v>
      </c>
    </row>
    <row r="7" spans="2:6" s="37" customFormat="1" ht="17">
      <c r="B7" s="37" t="s">
        <v>14</v>
      </c>
      <c r="C7" s="35"/>
      <c r="D7" s="36">
        <v>6842</v>
      </c>
      <c r="E7" s="36">
        <v>6842</v>
      </c>
      <c r="F7" s="36">
        <v>6842</v>
      </c>
    </row>
    <row r="9" spans="2:6" s="37" customFormat="1" ht="17">
      <c r="B9" s="17" t="s">
        <v>240</v>
      </c>
      <c r="C9" s="35"/>
      <c r="D9" s="36"/>
      <c r="E9" s="36"/>
      <c r="F9" s="36"/>
    </row>
    <row r="10" spans="2:6" s="37" customFormat="1" ht="34">
      <c r="B10" s="37" t="s">
        <v>36</v>
      </c>
      <c r="C10" s="35"/>
      <c r="D10" s="36">
        <v>2.2000000000000002</v>
      </c>
      <c r="E10" s="36">
        <v>1.8</v>
      </c>
      <c r="F10" s="36">
        <v>2</v>
      </c>
    </row>
    <row r="11" spans="2:6" s="37" customFormat="1" ht="22" customHeight="1">
      <c r="B11" s="37" t="s">
        <v>30</v>
      </c>
      <c r="C11" s="35"/>
      <c r="D11" s="38" t="s">
        <v>31</v>
      </c>
      <c r="E11" s="38" t="s">
        <v>68</v>
      </c>
      <c r="F11" s="38" t="s">
        <v>85</v>
      </c>
    </row>
    <row r="12" spans="2:6" ht="22" customHeight="1">
      <c r="D12" s="39"/>
      <c r="E12" s="39"/>
      <c r="F12" s="39"/>
    </row>
    <row r="13" spans="2:6" s="37" customFormat="1" ht="22" customHeight="1">
      <c r="B13" s="17" t="s">
        <v>243</v>
      </c>
      <c r="C13" s="35"/>
      <c r="D13" s="40"/>
      <c r="E13" s="40"/>
      <c r="F13" s="40"/>
    </row>
    <row r="14" spans="2:6" s="37" customFormat="1" ht="26" customHeight="1">
      <c r="B14" s="37" t="s">
        <v>137</v>
      </c>
      <c r="C14" s="35"/>
      <c r="D14" s="40">
        <v>107.5</v>
      </c>
      <c r="E14" s="40">
        <v>86</v>
      </c>
      <c r="F14" s="40"/>
    </row>
    <row r="15" spans="2:6" s="37" customFormat="1" ht="35" customHeight="1">
      <c r="B15" s="37" t="s">
        <v>38</v>
      </c>
      <c r="C15" s="35"/>
      <c r="D15" s="40">
        <f>D14/13</f>
        <v>8.2692307692307701</v>
      </c>
      <c r="E15" s="40">
        <f>E14/13</f>
        <v>6.615384615384615</v>
      </c>
      <c r="F15" s="40">
        <v>9</v>
      </c>
    </row>
    <row r="16" spans="2:6" s="37" customFormat="1" ht="34" customHeight="1">
      <c r="B16" s="37" t="s">
        <v>127</v>
      </c>
      <c r="C16" s="35"/>
      <c r="D16" s="40">
        <f>D15/4</f>
        <v>2.0673076923076925</v>
      </c>
      <c r="E16" s="40">
        <f>E15/4</f>
        <v>1.6538461538461537</v>
      </c>
      <c r="F16" s="40">
        <f>F15/4</f>
        <v>2.25</v>
      </c>
    </row>
    <row r="17" spans="2:6" s="37" customFormat="1" ht="34" customHeight="1">
      <c r="B17" s="37" t="s">
        <v>55</v>
      </c>
      <c r="C17" s="35"/>
      <c r="D17" s="40">
        <f>D16*1000/D25</f>
        <v>20.881895881895883</v>
      </c>
      <c r="E17" s="40">
        <f t="shared" ref="E17:F17" si="0">E16*1000/E25</f>
        <v>16.705516705516704</v>
      </c>
      <c r="F17" s="40">
        <f t="shared" si="0"/>
        <v>22.727272727272727</v>
      </c>
    </row>
    <row r="18" spans="2:6" s="37" customFormat="1" ht="26" customHeight="1">
      <c r="B18" s="37" t="s">
        <v>37</v>
      </c>
      <c r="C18" s="35"/>
      <c r="D18" s="40">
        <f>D17/D7*100</f>
        <v>0.30520163522209709</v>
      </c>
      <c r="E18" s="40">
        <f t="shared" ref="E18:F18" si="1">E17/E7*100</f>
        <v>0.24416130817767764</v>
      </c>
      <c r="F18" s="40">
        <f t="shared" si="1"/>
        <v>0.33217294252079405</v>
      </c>
    </row>
    <row r="19" spans="2:6" s="37" customFormat="1" ht="22" customHeight="1">
      <c r="C19" s="35"/>
      <c r="D19" s="40" t="s">
        <v>39</v>
      </c>
      <c r="E19" s="40" t="s">
        <v>39</v>
      </c>
      <c r="F19" s="40" t="s">
        <v>34</v>
      </c>
    </row>
    <row r="21" spans="2:6" s="37" customFormat="1" ht="17">
      <c r="B21" s="17" t="s">
        <v>15</v>
      </c>
      <c r="C21" s="35"/>
      <c r="D21" s="36"/>
      <c r="E21" s="36"/>
      <c r="F21" s="36"/>
    </row>
    <row r="22" spans="2:6" s="37" customFormat="1" ht="18" customHeight="1">
      <c r="B22" s="37" t="s">
        <v>16</v>
      </c>
      <c r="C22" s="35"/>
      <c r="D22" s="36">
        <v>29.3</v>
      </c>
      <c r="E22" s="36">
        <v>29.3</v>
      </c>
      <c r="F22" s="36">
        <v>29.3</v>
      </c>
    </row>
    <row r="23" spans="2:6" s="37" customFormat="1" ht="18" customHeight="1">
      <c r="B23" s="37" t="s">
        <v>121</v>
      </c>
      <c r="C23" s="35"/>
      <c r="D23" s="36">
        <v>5</v>
      </c>
      <c r="E23" s="36">
        <v>5</v>
      </c>
      <c r="F23" s="36">
        <v>5</v>
      </c>
    </row>
    <row r="24" spans="2:6" s="37" customFormat="1" ht="18" customHeight="1">
      <c r="B24" s="37" t="s">
        <v>122</v>
      </c>
      <c r="C24" s="35"/>
      <c r="D24" s="36">
        <v>149</v>
      </c>
      <c r="E24" s="36">
        <v>149</v>
      </c>
      <c r="F24" s="36">
        <v>149</v>
      </c>
    </row>
    <row r="25" spans="2:6" s="37" customFormat="1" ht="18" customHeight="1">
      <c r="B25" s="37" t="s">
        <v>129</v>
      </c>
      <c r="C25" s="35"/>
      <c r="D25" s="36">
        <v>99</v>
      </c>
      <c r="E25" s="36">
        <v>99</v>
      </c>
      <c r="F25" s="36">
        <v>99</v>
      </c>
    </row>
    <row r="26" spans="2:6" s="37" customFormat="1" ht="18" customHeight="1">
      <c r="B26" s="37" t="s">
        <v>130</v>
      </c>
      <c r="C26" s="35"/>
      <c r="D26" s="36">
        <v>40</v>
      </c>
      <c r="E26" s="36">
        <v>40</v>
      </c>
      <c r="F26" s="36">
        <v>40</v>
      </c>
    </row>
    <row r="27" spans="2:6" s="37" customFormat="1" ht="18" customHeight="1">
      <c r="B27" s="37" t="s">
        <v>239</v>
      </c>
      <c r="C27" s="35"/>
      <c r="D27" s="36">
        <v>35</v>
      </c>
      <c r="E27" s="36">
        <v>35</v>
      </c>
      <c r="F27" s="36">
        <v>35</v>
      </c>
    </row>
    <row r="28" spans="2:6" ht="18" customHeight="1"/>
    <row r="29" spans="2:6" s="37" customFormat="1" ht="18" customHeight="1">
      <c r="B29" s="17" t="s">
        <v>20</v>
      </c>
      <c r="C29" s="35"/>
      <c r="D29" s="36"/>
      <c r="E29" s="36"/>
      <c r="F29" s="36"/>
    </row>
    <row r="30" spans="2:6" s="37" customFormat="1" ht="18" customHeight="1">
      <c r="B30" s="37" t="s">
        <v>352</v>
      </c>
      <c r="C30" s="35"/>
      <c r="D30" s="36">
        <v>0</v>
      </c>
      <c r="E30" s="36">
        <v>0</v>
      </c>
      <c r="F30" s="36">
        <v>0</v>
      </c>
    </row>
    <row r="31" spans="2:6" s="37" customFormat="1" ht="18" customHeight="1">
      <c r="B31" s="37" t="s">
        <v>352</v>
      </c>
      <c r="C31" s="35"/>
      <c r="D31" s="36">
        <v>5</v>
      </c>
      <c r="E31" s="36">
        <v>5</v>
      </c>
      <c r="F31" s="36">
        <v>5</v>
      </c>
    </row>
    <row r="32" spans="2:6" s="37" customFormat="1" ht="18" customHeight="1">
      <c r="B32" s="37" t="s">
        <v>352</v>
      </c>
      <c r="C32" s="35"/>
      <c r="D32" s="36">
        <v>10</v>
      </c>
      <c r="E32" s="36">
        <v>10</v>
      </c>
      <c r="F32" s="36">
        <v>10</v>
      </c>
    </row>
    <row r="33" spans="2:7" s="37" customFormat="1" ht="18" customHeight="1">
      <c r="B33" s="37" t="s">
        <v>352</v>
      </c>
      <c r="C33" s="35"/>
      <c r="D33" s="36">
        <v>0</v>
      </c>
      <c r="E33" s="36">
        <v>0</v>
      </c>
      <c r="F33" s="36">
        <v>0</v>
      </c>
    </row>
    <row r="34" spans="2:7" s="37" customFormat="1" ht="18" customHeight="1">
      <c r="B34" s="37" t="s">
        <v>352</v>
      </c>
      <c r="C34" s="35"/>
      <c r="D34" s="36">
        <v>0</v>
      </c>
      <c r="E34" s="36">
        <v>0</v>
      </c>
      <c r="F34" s="36">
        <v>0</v>
      </c>
    </row>
    <row r="35" spans="2:7" s="37" customFormat="1" ht="18" customHeight="1">
      <c r="B35" s="37" t="s">
        <v>352</v>
      </c>
      <c r="C35" s="35"/>
      <c r="D35" s="36">
        <v>0.47</v>
      </c>
      <c r="E35" s="36">
        <v>0.47</v>
      </c>
      <c r="F35" s="36">
        <v>0.47</v>
      </c>
    </row>
    <row r="36" spans="2:7" s="37" customFormat="1" ht="18" customHeight="1">
      <c r="C36" s="35"/>
      <c r="D36" s="36"/>
      <c r="E36" s="36"/>
      <c r="F36" s="36"/>
    </row>
    <row r="37" spans="2:7" s="37" customFormat="1" ht="35" customHeight="1">
      <c r="B37" s="37" t="s">
        <v>353</v>
      </c>
      <c r="C37" s="35"/>
      <c r="D37" s="36">
        <v>307</v>
      </c>
      <c r="E37" s="36">
        <v>307</v>
      </c>
      <c r="F37" s="36">
        <v>307</v>
      </c>
      <c r="G37" s="36"/>
    </row>
    <row r="38" spans="2:7" s="37" customFormat="1" ht="40" customHeight="1">
      <c r="B38" s="37" t="s">
        <v>246</v>
      </c>
      <c r="C38" s="35"/>
      <c r="D38" s="36">
        <v>10</v>
      </c>
      <c r="E38" s="36">
        <v>10</v>
      </c>
      <c r="F38" s="36">
        <v>10</v>
      </c>
    </row>
    <row r="39" spans="2:7" s="37" customFormat="1" ht="37" customHeight="1">
      <c r="B39" s="37" t="s">
        <v>246</v>
      </c>
      <c r="C39" s="35"/>
      <c r="D39" s="36">
        <v>5</v>
      </c>
      <c r="E39" s="36">
        <v>5</v>
      </c>
      <c r="F39" s="36">
        <v>5</v>
      </c>
    </row>
    <row r="40" spans="2:7" s="37" customFormat="1" ht="18" customHeight="1">
      <c r="C40" s="35"/>
      <c r="D40" s="36"/>
      <c r="E40" s="36"/>
      <c r="F40" s="36"/>
    </row>
    <row r="41" spans="2:7" s="37" customFormat="1" ht="48" customHeight="1">
      <c r="B41" s="37" t="s">
        <v>354</v>
      </c>
      <c r="C41" s="35"/>
      <c r="D41" s="36">
        <v>556</v>
      </c>
      <c r="E41" s="36">
        <v>556</v>
      </c>
      <c r="F41" s="36">
        <v>556</v>
      </c>
    </row>
    <row r="42" spans="2:7" s="37" customFormat="1" ht="18" customHeight="1">
      <c r="C42" s="35"/>
      <c r="D42" s="36"/>
      <c r="E42" s="36"/>
      <c r="F42" s="36"/>
    </row>
    <row r="43" spans="2:7" s="37" customFormat="1" ht="36" customHeight="1">
      <c r="B43" s="37" t="s">
        <v>355</v>
      </c>
      <c r="C43" s="35"/>
      <c r="D43" s="36">
        <v>323</v>
      </c>
      <c r="E43" s="36">
        <v>323</v>
      </c>
      <c r="F43" s="36">
        <v>323</v>
      </c>
    </row>
    <row r="44" spans="2:7" s="37" customFormat="1" ht="18" customHeight="1">
      <c r="C44" s="35"/>
      <c r="D44" s="36"/>
      <c r="E44" s="36"/>
      <c r="F44" s="36"/>
    </row>
    <row r="45" spans="2:7" s="37" customFormat="1" ht="32" customHeight="1">
      <c r="B45" s="37" t="s">
        <v>356</v>
      </c>
      <c r="C45" s="35"/>
      <c r="D45" s="36">
        <v>0</v>
      </c>
      <c r="E45" s="36">
        <v>0</v>
      </c>
      <c r="F45" s="36">
        <v>0</v>
      </c>
    </row>
    <row r="46" spans="2:7" s="37" customFormat="1" ht="32" customHeight="1">
      <c r="B46" s="37" t="s">
        <v>356</v>
      </c>
      <c r="C46" s="35"/>
      <c r="D46" s="36">
        <v>10</v>
      </c>
      <c r="E46" s="36">
        <v>10</v>
      </c>
      <c r="F46" s="36">
        <v>10</v>
      </c>
    </row>
    <row r="47" spans="2:7" s="37" customFormat="1" ht="32" customHeight="1">
      <c r="B47" s="37" t="s">
        <v>356</v>
      </c>
      <c r="C47" s="35"/>
      <c r="D47" s="36">
        <v>20</v>
      </c>
      <c r="E47" s="36">
        <v>20</v>
      </c>
      <c r="F47" s="36">
        <v>20</v>
      </c>
    </row>
    <row r="48" spans="2:7" ht="18" customHeight="1"/>
    <row r="49" spans="2:6" s="37" customFormat="1" ht="35" customHeight="1">
      <c r="B49" s="37" t="s">
        <v>394</v>
      </c>
      <c r="C49" s="35"/>
      <c r="D49" s="36">
        <v>5</v>
      </c>
      <c r="E49" s="36">
        <v>5</v>
      </c>
      <c r="F49" s="36">
        <v>5</v>
      </c>
    </row>
    <row r="50" spans="2:6" s="37" customFormat="1" ht="38" customHeight="1">
      <c r="B50" s="37" t="s">
        <v>394</v>
      </c>
      <c r="C50" s="35"/>
      <c r="D50" s="36">
        <v>10</v>
      </c>
      <c r="E50" s="36">
        <v>10</v>
      </c>
      <c r="F50" s="36">
        <v>10</v>
      </c>
    </row>
    <row r="51" spans="2:6" s="37" customFormat="1" ht="33" customHeight="1">
      <c r="B51" s="37" t="s">
        <v>394</v>
      </c>
      <c r="C51" s="35"/>
      <c r="D51" s="36">
        <v>20</v>
      </c>
      <c r="E51" s="36">
        <v>20</v>
      </c>
      <c r="F51" s="36">
        <v>20</v>
      </c>
    </row>
    <row r="52" spans="2:6" ht="18" customHeight="1"/>
    <row r="53" spans="2:6" s="37" customFormat="1" ht="23" customHeight="1">
      <c r="B53" s="37" t="s">
        <v>17</v>
      </c>
      <c r="C53" s="35"/>
      <c r="D53" s="36">
        <v>0</v>
      </c>
      <c r="E53" s="36">
        <v>0</v>
      </c>
      <c r="F53" s="36">
        <v>0</v>
      </c>
    </row>
    <row r="54" spans="2:6" ht="18" customHeight="1"/>
    <row r="55" spans="2:6" s="37" customFormat="1" ht="45" customHeight="1">
      <c r="B55" s="37" t="s">
        <v>200</v>
      </c>
      <c r="C55" s="35"/>
      <c r="D55" s="36">
        <v>271</v>
      </c>
      <c r="E55" s="36">
        <v>271</v>
      </c>
      <c r="F55" s="36">
        <v>271</v>
      </c>
    </row>
    <row r="56" spans="2:6" ht="18" customHeight="1"/>
    <row r="57" spans="2:6" s="37" customFormat="1" ht="78" customHeight="1">
      <c r="B57" s="37" t="s">
        <v>357</v>
      </c>
      <c r="C57" s="35"/>
      <c r="D57" s="36">
        <v>237</v>
      </c>
      <c r="E57" s="36">
        <v>237</v>
      </c>
      <c r="F57" s="36">
        <v>237</v>
      </c>
    </row>
    <row r="58" spans="2:6" s="37" customFormat="1" ht="33" customHeight="1">
      <c r="B58" s="37" t="s">
        <v>358</v>
      </c>
      <c r="C58" s="35"/>
      <c r="D58" s="36">
        <v>1505.605</v>
      </c>
      <c r="E58" s="36">
        <v>1505.605</v>
      </c>
      <c r="F58" s="36">
        <v>1505.605</v>
      </c>
    </row>
    <row r="59" spans="2:6" s="37" customFormat="1" ht="34" customHeight="1">
      <c r="B59" s="37" t="s">
        <v>359</v>
      </c>
      <c r="C59" s="35"/>
      <c r="D59" s="36">
        <v>4</v>
      </c>
      <c r="E59" s="36">
        <v>4</v>
      </c>
      <c r="F59" s="36">
        <v>4</v>
      </c>
    </row>
    <row r="60" spans="2:6" s="37" customFormat="1" ht="31" customHeight="1">
      <c r="B60" s="37" t="s">
        <v>359</v>
      </c>
      <c r="C60" s="35"/>
      <c r="D60" s="36">
        <v>2</v>
      </c>
      <c r="E60" s="36">
        <v>2</v>
      </c>
      <c r="F60" s="36">
        <v>2</v>
      </c>
    </row>
    <row r="61" spans="2:6" ht="18" customHeight="1"/>
    <row r="62" spans="2:6" s="37" customFormat="1" ht="18" customHeight="1">
      <c r="B62" s="37" t="s">
        <v>143</v>
      </c>
      <c r="C62" s="35"/>
      <c r="D62" s="36">
        <v>2520.652</v>
      </c>
      <c r="E62" s="36">
        <v>2520.652</v>
      </c>
      <c r="F62" s="36">
        <v>2520.652</v>
      </c>
    </row>
    <row r="63" spans="2:6" s="37" customFormat="1" ht="40" customHeight="1">
      <c r="B63" s="37" t="s">
        <v>360</v>
      </c>
      <c r="C63" s="35"/>
      <c r="D63" s="36">
        <v>3556.4450000000002</v>
      </c>
      <c r="E63" s="36">
        <v>3556.4450000000002</v>
      </c>
      <c r="F63" s="36">
        <v>3556.4450000000002</v>
      </c>
    </row>
    <row r="64" spans="2:6" s="37" customFormat="1" ht="18" customHeight="1">
      <c r="B64" s="37" t="s">
        <v>144</v>
      </c>
      <c r="C64" s="35"/>
      <c r="D64" s="36">
        <v>3</v>
      </c>
      <c r="E64" s="36">
        <v>3</v>
      </c>
      <c r="F64" s="36">
        <v>3</v>
      </c>
    </row>
    <row r="65" spans="2:6" s="37" customFormat="1" ht="18" customHeight="1">
      <c r="B65" s="37" t="s">
        <v>144</v>
      </c>
      <c r="C65" s="35"/>
      <c r="D65" s="36">
        <v>1</v>
      </c>
      <c r="E65" s="36">
        <v>1</v>
      </c>
      <c r="F65" s="36">
        <v>1</v>
      </c>
    </row>
    <row r="66" spans="2:6" ht="18" customHeight="1"/>
    <row r="67" spans="2:6" s="37" customFormat="1" ht="37" customHeight="1">
      <c r="B67" s="43" t="s">
        <v>361</v>
      </c>
      <c r="C67" s="35"/>
      <c r="D67" s="36">
        <v>129.34899999999999</v>
      </c>
      <c r="E67" s="36">
        <v>129.34899999999999</v>
      </c>
      <c r="F67" s="36">
        <v>129.34899999999999</v>
      </c>
    </row>
    <row r="68" spans="2:6" s="37" customFormat="1" ht="37" customHeight="1">
      <c r="B68" s="43" t="s">
        <v>52</v>
      </c>
      <c r="C68" s="35"/>
      <c r="D68" s="36">
        <v>2</v>
      </c>
      <c r="E68" s="36">
        <v>2</v>
      </c>
      <c r="F68" s="36">
        <v>2</v>
      </c>
    </row>
    <row r="69" spans="2:6" s="37" customFormat="1" ht="37" customHeight="1">
      <c r="B69" s="43" t="s">
        <v>128</v>
      </c>
      <c r="C69" s="35"/>
      <c r="D69" s="36">
        <v>2</v>
      </c>
      <c r="E69" s="36">
        <v>2</v>
      </c>
      <c r="F69" s="36">
        <v>2</v>
      </c>
    </row>
    <row r="70" spans="2:6" ht="37" customHeight="1">
      <c r="B70" s="64"/>
    </row>
    <row r="71" spans="2:6" s="37" customFormat="1" ht="37" customHeight="1">
      <c r="B71" s="37" t="s">
        <v>415</v>
      </c>
      <c r="C71" s="35"/>
      <c r="D71" s="36">
        <v>1954.93</v>
      </c>
      <c r="E71" s="36">
        <v>1954.93</v>
      </c>
      <c r="F71" s="36">
        <v>1954.93</v>
      </c>
    </row>
    <row r="72" spans="2:6" s="37" customFormat="1" ht="58" customHeight="1">
      <c r="B72" s="37" t="s">
        <v>425</v>
      </c>
      <c r="C72" s="35"/>
      <c r="D72" s="41">
        <v>2519.9899999999998</v>
      </c>
      <c r="E72" s="41">
        <v>2519.9899999999998</v>
      </c>
      <c r="F72" s="41">
        <v>2519.9899999999998</v>
      </c>
    </row>
    <row r="73" spans="2:6" s="37" customFormat="1" ht="37" customHeight="1">
      <c r="B73" s="37" t="s">
        <v>417</v>
      </c>
      <c r="C73" s="35"/>
      <c r="D73" s="36">
        <v>2</v>
      </c>
      <c r="E73" s="36">
        <v>2</v>
      </c>
      <c r="F73" s="36">
        <v>2</v>
      </c>
    </row>
    <row r="74" spans="2:6" s="37" customFormat="1" ht="31" customHeight="1">
      <c r="B74" s="37" t="s">
        <v>417</v>
      </c>
      <c r="C74" s="35"/>
      <c r="D74" s="36">
        <v>4</v>
      </c>
      <c r="E74" s="36">
        <v>4</v>
      </c>
      <c r="F74" s="36">
        <v>4</v>
      </c>
    </row>
    <row r="75" spans="2:6" ht="31" customHeight="1"/>
    <row r="76" spans="2:6" s="37" customFormat="1" ht="31" customHeight="1">
      <c r="B76" s="100" t="s">
        <v>141</v>
      </c>
      <c r="C76" s="35"/>
      <c r="D76" s="36">
        <v>1590.13</v>
      </c>
      <c r="E76" s="36">
        <v>1590.13</v>
      </c>
      <c r="F76" s="36">
        <v>1590.13</v>
      </c>
    </row>
    <row r="77" spans="2:6" s="37" customFormat="1" ht="31" customHeight="1">
      <c r="B77" s="100" t="s">
        <v>362</v>
      </c>
      <c r="C77" s="35"/>
      <c r="D77" s="36"/>
      <c r="E77" s="36"/>
      <c r="F77" s="36"/>
    </row>
    <row r="78" spans="2:6" s="37" customFormat="1" ht="31" customHeight="1">
      <c r="B78" s="100" t="s">
        <v>142</v>
      </c>
      <c r="C78" s="35"/>
      <c r="D78" s="36">
        <v>2</v>
      </c>
      <c r="E78" s="36">
        <v>2</v>
      </c>
      <c r="F78" s="36">
        <v>2</v>
      </c>
    </row>
    <row r="79" spans="2:6" s="37" customFormat="1" ht="31" customHeight="1">
      <c r="B79" s="100" t="s">
        <v>142</v>
      </c>
      <c r="C79" s="35"/>
      <c r="D79" s="36">
        <v>4</v>
      </c>
      <c r="E79" s="36">
        <v>4</v>
      </c>
      <c r="F79" s="36">
        <v>4</v>
      </c>
    </row>
    <row r="80" spans="2:6" ht="31" customHeight="1"/>
    <row r="81" spans="1:6" s="37" customFormat="1" ht="18" customHeight="1">
      <c r="B81" s="17" t="s">
        <v>254</v>
      </c>
      <c r="C81" s="35"/>
      <c r="D81" s="36"/>
      <c r="E81" s="36"/>
      <c r="F81" s="36"/>
    </row>
    <row r="82" spans="1:6" s="37" customFormat="1" ht="29" customHeight="1">
      <c r="B82" s="37" t="s">
        <v>343</v>
      </c>
      <c r="C82" s="35"/>
      <c r="D82" s="36">
        <v>1211.5628999999999</v>
      </c>
      <c r="E82" s="36">
        <v>1211.5628999999999</v>
      </c>
      <c r="F82" s="36">
        <v>1211.5628999999999</v>
      </c>
    </row>
    <row r="83" spans="1:6" ht="18" customHeight="1"/>
    <row r="84" spans="1:6" s="37" customFormat="1" ht="44" customHeight="1">
      <c r="A84" s="37">
        <v>1</v>
      </c>
      <c r="B84" s="17" t="s">
        <v>344</v>
      </c>
      <c r="C84" s="35"/>
      <c r="D84" s="36"/>
      <c r="E84" s="36"/>
      <c r="F84" s="36"/>
    </row>
    <row r="85" spans="1:6" s="37" customFormat="1" ht="33" customHeight="1">
      <c r="B85" s="37" t="s">
        <v>201</v>
      </c>
      <c r="C85" s="35"/>
      <c r="D85" s="36">
        <v>222</v>
      </c>
      <c r="E85" s="36">
        <v>222</v>
      </c>
      <c r="F85" s="36">
        <v>222</v>
      </c>
    </row>
    <row r="86" spans="1:6" s="37" customFormat="1" ht="33" customHeight="1">
      <c r="B86" s="37" t="s">
        <v>133</v>
      </c>
      <c r="C86" s="35"/>
      <c r="D86" s="36">
        <v>0.57999999999999996</v>
      </c>
      <c r="E86" s="36">
        <v>0.57999999999999996</v>
      </c>
      <c r="F86" s="36">
        <v>0.57999999999999996</v>
      </c>
    </row>
    <row r="87" spans="1:6" s="37" customFormat="1" ht="21" customHeight="1">
      <c r="B87" s="37" t="s">
        <v>134</v>
      </c>
      <c r="C87" s="35"/>
      <c r="D87" s="36">
        <v>0.42</v>
      </c>
      <c r="E87" s="36">
        <v>0.42</v>
      </c>
      <c r="F87" s="36">
        <v>0.42</v>
      </c>
    </row>
    <row r="88" spans="1:6" s="44" customFormat="1" ht="37" customHeight="1">
      <c r="B88" s="44" t="s">
        <v>207</v>
      </c>
      <c r="C88" s="45"/>
      <c r="D88" s="46">
        <f>D85*D87</f>
        <v>93.24</v>
      </c>
      <c r="E88" s="46">
        <f t="shared" ref="E88:F88" si="2">E85*E87</f>
        <v>93.24</v>
      </c>
      <c r="F88" s="46">
        <f t="shared" si="2"/>
        <v>93.24</v>
      </c>
    </row>
    <row r="89" spans="1:6" s="44" customFormat="1" ht="30" customHeight="1">
      <c r="B89" s="44" t="s">
        <v>208</v>
      </c>
      <c r="C89" s="47"/>
      <c r="D89" s="46">
        <f>D85*(D87)/D7*100</f>
        <v>1.3627594270681087</v>
      </c>
      <c r="E89" s="46">
        <f>E85*(E87)/E7*100</f>
        <v>1.3627594270681087</v>
      </c>
      <c r="F89" s="46">
        <f>F85*(F87)/F7*100</f>
        <v>1.3627594270681087</v>
      </c>
    </row>
    <row r="90" spans="1:6" s="37" customFormat="1" ht="18" customHeight="1">
      <c r="B90" s="37" t="s">
        <v>18</v>
      </c>
      <c r="C90" s="35"/>
      <c r="D90" s="36">
        <f>D88*D22</f>
        <v>2731.9319999999998</v>
      </c>
      <c r="E90" s="36">
        <f>E88*E22</f>
        <v>2731.9319999999998</v>
      </c>
      <c r="F90" s="36">
        <f>F88*F22</f>
        <v>2731.9319999999998</v>
      </c>
    </row>
    <row r="91" spans="1:6" s="37" customFormat="1" ht="18" customHeight="1">
      <c r="B91" s="37" t="s">
        <v>19</v>
      </c>
      <c r="C91" s="35"/>
      <c r="D91" s="36">
        <f>D90/D23</f>
        <v>546.38639999999998</v>
      </c>
      <c r="E91" s="36">
        <f>E90/E23</f>
        <v>546.38639999999998</v>
      </c>
      <c r="F91" s="36">
        <f>F90/F23</f>
        <v>546.38639999999998</v>
      </c>
    </row>
    <row r="92" spans="1:6" ht="18" customHeight="1"/>
    <row r="93" spans="1:6" s="37" customFormat="1" ht="46" customHeight="1">
      <c r="B93" s="17" t="s">
        <v>257</v>
      </c>
      <c r="C93" s="35"/>
      <c r="D93" s="36"/>
      <c r="E93" s="36"/>
      <c r="F93" s="36"/>
    </row>
    <row r="94" spans="1:6" s="37" customFormat="1" ht="18" customHeight="1">
      <c r="B94" s="37" t="s">
        <v>33</v>
      </c>
      <c r="C94" s="35"/>
      <c r="D94" s="36">
        <v>234</v>
      </c>
      <c r="E94" s="36">
        <f t="shared" ref="E94:E96" si="3">D94</f>
        <v>234</v>
      </c>
      <c r="F94" s="36">
        <f t="shared" ref="F94:F96" si="4">D94</f>
        <v>234</v>
      </c>
    </row>
    <row r="95" spans="1:6" s="37" customFormat="1" ht="33" customHeight="1">
      <c r="B95" s="37" t="s">
        <v>135</v>
      </c>
      <c r="C95" s="35"/>
      <c r="D95" s="36">
        <f>D94*(1-D87)</f>
        <v>135.72000000000003</v>
      </c>
      <c r="E95" s="36">
        <f t="shared" si="3"/>
        <v>135.72000000000003</v>
      </c>
      <c r="F95" s="36">
        <f t="shared" si="4"/>
        <v>135.72000000000003</v>
      </c>
    </row>
    <row r="96" spans="1:6" s="37" customFormat="1" ht="33" customHeight="1">
      <c r="B96" s="37" t="s">
        <v>136</v>
      </c>
      <c r="C96" s="35"/>
      <c r="D96" s="36">
        <f>D95/D7*100</f>
        <v>1.9836305173925757</v>
      </c>
      <c r="E96" s="36">
        <f t="shared" si="3"/>
        <v>1.9836305173925757</v>
      </c>
      <c r="F96" s="36">
        <f t="shared" si="4"/>
        <v>1.9836305173925757</v>
      </c>
    </row>
    <row r="97" spans="2:6" ht="33" customHeight="1"/>
    <row r="98" spans="2:6" s="37" customFormat="1" ht="33" customHeight="1">
      <c r="B98" s="17" t="s">
        <v>411</v>
      </c>
      <c r="C98" s="35"/>
      <c r="D98" s="36"/>
      <c r="E98" s="36"/>
      <c r="F98" s="36"/>
    </row>
    <row r="99" spans="2:6" s="37" customFormat="1" ht="33" customHeight="1">
      <c r="B99" s="37" t="s">
        <v>228</v>
      </c>
      <c r="C99" s="35"/>
      <c r="D99" s="36">
        <v>13.483599999999999</v>
      </c>
      <c r="E99" s="36">
        <v>13.483599999999999</v>
      </c>
      <c r="F99" s="36">
        <v>13.483599999999999</v>
      </c>
    </row>
    <row r="100" spans="2:6" s="37" customFormat="1" ht="40" customHeight="1">
      <c r="B100" s="37" t="s">
        <v>53</v>
      </c>
      <c r="C100" s="35"/>
      <c r="D100" s="36">
        <f>D99/D7*100</f>
        <v>0.19707103186202865</v>
      </c>
      <c r="E100" s="36">
        <f t="shared" ref="E100:E106" si="5">D100</f>
        <v>0.19707103186202865</v>
      </c>
      <c r="F100" s="36">
        <f t="shared" ref="F100:F106" si="6">D100</f>
        <v>0.19707103186202865</v>
      </c>
    </row>
    <row r="101" spans="2:6" s="37" customFormat="1" ht="39" customHeight="1">
      <c r="B101" s="37" t="s">
        <v>133</v>
      </c>
      <c r="C101" s="35"/>
      <c r="D101" s="36">
        <v>0.57999999999999996</v>
      </c>
      <c r="E101" s="36">
        <v>0.57999999999999996</v>
      </c>
      <c r="F101" s="36">
        <v>0.57999999999999996</v>
      </c>
    </row>
    <row r="102" spans="2:6" s="37" customFormat="1" ht="26" customHeight="1">
      <c r="B102" s="37" t="s">
        <v>134</v>
      </c>
      <c r="C102" s="35"/>
      <c r="D102" s="36">
        <v>0.42</v>
      </c>
      <c r="E102" s="36">
        <v>0.42</v>
      </c>
      <c r="F102" s="36">
        <v>0.42</v>
      </c>
    </row>
    <row r="103" spans="2:6" s="44" customFormat="1" ht="40" customHeight="1">
      <c r="B103" s="44" t="s">
        <v>207</v>
      </c>
      <c r="C103" s="45"/>
      <c r="D103" s="46">
        <f>D99*D102</f>
        <v>5.663111999999999</v>
      </c>
      <c r="E103" s="46">
        <f t="shared" ref="E103:F103" si="7">E99*E102</f>
        <v>5.663111999999999</v>
      </c>
      <c r="F103" s="46">
        <f t="shared" si="7"/>
        <v>5.663111999999999</v>
      </c>
    </row>
    <row r="104" spans="2:6" s="44" customFormat="1" ht="40" customHeight="1">
      <c r="B104" s="44" t="s">
        <v>208</v>
      </c>
      <c r="C104" s="45"/>
      <c r="D104" s="46">
        <f>D103/D82*100</f>
        <v>0.46742203809641247</v>
      </c>
      <c r="E104" s="46">
        <f t="shared" ref="E104:F104" si="8">E103/E82*100</f>
        <v>0.46742203809641247</v>
      </c>
      <c r="F104" s="46">
        <f t="shared" si="8"/>
        <v>0.46742203809641247</v>
      </c>
    </row>
    <row r="105" spans="2:6" s="37" customFormat="1" ht="19" customHeight="1">
      <c r="B105" s="37" t="s">
        <v>18</v>
      </c>
      <c r="C105" s="35"/>
      <c r="D105" s="36">
        <f>D103*D22</f>
        <v>165.92918159999996</v>
      </c>
      <c r="E105" s="36">
        <f t="shared" si="5"/>
        <v>165.92918159999996</v>
      </c>
      <c r="F105" s="36">
        <f t="shared" si="6"/>
        <v>165.92918159999996</v>
      </c>
    </row>
    <row r="106" spans="2:6" s="37" customFormat="1" ht="18" customHeight="1">
      <c r="B106" s="37" t="s">
        <v>19</v>
      </c>
      <c r="C106" s="35"/>
      <c r="D106" s="36">
        <f>D105/D23</f>
        <v>33.185836319999993</v>
      </c>
      <c r="E106" s="36">
        <f t="shared" si="5"/>
        <v>33.185836319999993</v>
      </c>
      <c r="F106" s="36">
        <f t="shared" si="6"/>
        <v>33.185836319999993</v>
      </c>
    </row>
    <row r="107" spans="2:6" ht="18" customHeight="1"/>
    <row r="108" spans="2:6" s="37" customFormat="1" ht="48" customHeight="1">
      <c r="B108" s="17" t="s">
        <v>229</v>
      </c>
      <c r="C108" s="35"/>
      <c r="D108" s="36"/>
      <c r="E108" s="36"/>
      <c r="F108" s="36"/>
    </row>
    <row r="109" spans="2:6" s="37" customFormat="1" ht="18" customHeight="1">
      <c r="B109" s="37" t="s">
        <v>230</v>
      </c>
      <c r="C109" s="35"/>
      <c r="D109" s="36">
        <f>D103</f>
        <v>5.663111999999999</v>
      </c>
      <c r="E109" s="36"/>
      <c r="F109" s="36"/>
    </row>
    <row r="110" spans="2:6" s="37" customFormat="1" ht="33" customHeight="1">
      <c r="B110" s="37" t="s">
        <v>259</v>
      </c>
      <c r="C110" s="35"/>
      <c r="D110" s="36">
        <f>D122</f>
        <v>99.539999999999992</v>
      </c>
      <c r="E110" s="36"/>
      <c r="F110" s="36"/>
    </row>
    <row r="111" spans="2:6" s="37" customFormat="1" ht="18" customHeight="1">
      <c r="B111" s="37" t="s">
        <v>260</v>
      </c>
      <c r="C111" s="35"/>
      <c r="D111" s="36">
        <f>D110-D109</f>
        <v>93.876887999999994</v>
      </c>
      <c r="E111" s="36"/>
      <c r="F111" s="36"/>
    </row>
    <row r="112" spans="2:6" s="37" customFormat="1" ht="18" customHeight="1">
      <c r="B112" s="37" t="s">
        <v>261</v>
      </c>
      <c r="C112" s="35"/>
      <c r="D112" s="36">
        <f>D109/D110*100</f>
        <v>5.6892827004219404</v>
      </c>
      <c r="E112" s="36"/>
      <c r="F112" s="36"/>
    </row>
    <row r="113" spans="2:6" ht="18" customHeight="1"/>
    <row r="114" spans="2:6" s="37" customFormat="1" ht="32" customHeight="1">
      <c r="B114" s="17" t="s">
        <v>233</v>
      </c>
      <c r="C114" s="35"/>
      <c r="D114" s="36"/>
      <c r="E114" s="36"/>
      <c r="F114" s="36"/>
    </row>
    <row r="115" spans="2:6" s="37" customFormat="1" ht="31" customHeight="1">
      <c r="B115" s="37" t="s">
        <v>78</v>
      </c>
      <c r="C115" s="35"/>
      <c r="D115" s="36">
        <f>D109*D22</f>
        <v>165.92918159999996</v>
      </c>
      <c r="E115" s="36"/>
      <c r="F115" s="36"/>
    </row>
    <row r="116" spans="2:6" s="37" customFormat="1" ht="18" customHeight="1">
      <c r="B116" s="37" t="s">
        <v>77</v>
      </c>
      <c r="C116" s="35"/>
      <c r="D116" s="36">
        <f>D115/D23</f>
        <v>33.185836319999993</v>
      </c>
      <c r="E116" s="36"/>
      <c r="F116" s="36"/>
    </row>
    <row r="117" spans="2:6" ht="18" customHeight="1"/>
    <row r="118" spans="2:6" s="37" customFormat="1" ht="41" customHeight="1">
      <c r="B118" s="17" t="s">
        <v>262</v>
      </c>
      <c r="C118" s="35"/>
      <c r="E118" s="36"/>
      <c r="F118" s="36"/>
    </row>
    <row r="119" spans="2:6" s="37" customFormat="1" ht="18" customHeight="1">
      <c r="B119" s="37" t="s">
        <v>363</v>
      </c>
      <c r="C119" s="35"/>
      <c r="D119" s="36">
        <v>237</v>
      </c>
      <c r="E119" s="36">
        <v>237</v>
      </c>
      <c r="F119" s="36">
        <v>237</v>
      </c>
    </row>
    <row r="120" spans="2:6" s="37" customFormat="1" ht="18" customHeight="1">
      <c r="B120" s="37" t="s">
        <v>133</v>
      </c>
      <c r="C120" s="35"/>
      <c r="D120" s="36">
        <v>0.57999999999999996</v>
      </c>
      <c r="E120" s="36">
        <v>0.57999999999999996</v>
      </c>
      <c r="F120" s="36">
        <v>0.57999999999999996</v>
      </c>
    </row>
    <row r="121" spans="2:6" s="37" customFormat="1" ht="18" customHeight="1">
      <c r="B121" s="37" t="s">
        <v>134</v>
      </c>
      <c r="C121" s="35"/>
      <c r="D121" s="36">
        <v>0.42</v>
      </c>
      <c r="E121" s="36">
        <v>0.42</v>
      </c>
      <c r="F121" s="36">
        <v>0.42</v>
      </c>
    </row>
    <row r="122" spans="2:6" s="37" customFormat="1" ht="18" customHeight="1">
      <c r="B122" s="44" t="s">
        <v>207</v>
      </c>
      <c r="C122" s="45"/>
      <c r="D122" s="46">
        <f>D119*D121</f>
        <v>99.539999999999992</v>
      </c>
      <c r="E122" s="46">
        <f t="shared" ref="E122:F122" si="9">E119*E121</f>
        <v>99.539999999999992</v>
      </c>
      <c r="F122" s="46">
        <f t="shared" si="9"/>
        <v>99.539999999999992</v>
      </c>
    </row>
    <row r="123" spans="2:6" s="37" customFormat="1" ht="18" customHeight="1">
      <c r="B123" s="44" t="s">
        <v>208</v>
      </c>
      <c r="C123" s="45"/>
      <c r="D123" s="46">
        <f>D119*(D121)/D7*100</f>
        <v>1.4548377667348729</v>
      </c>
      <c r="E123" s="46">
        <f>E119*(E121)/E7*100</f>
        <v>1.4548377667348729</v>
      </c>
      <c r="F123" s="46">
        <f>F119*(F121)/F7*100</f>
        <v>1.4548377667348729</v>
      </c>
    </row>
    <row r="124" spans="2:6" s="37" customFormat="1" ht="18" customHeight="1">
      <c r="B124" s="37" t="s">
        <v>18</v>
      </c>
      <c r="C124" s="35"/>
      <c r="D124" s="36">
        <f>D122*D22</f>
        <v>2916.5219999999999</v>
      </c>
      <c r="E124" s="36">
        <f>E122*E22</f>
        <v>2916.5219999999999</v>
      </c>
      <c r="F124" s="36">
        <f>F122*F22</f>
        <v>2916.5219999999999</v>
      </c>
    </row>
    <row r="125" spans="2:6" s="37" customFormat="1" ht="18" customHeight="1">
      <c r="B125" s="37" t="s">
        <v>19</v>
      </c>
      <c r="C125" s="35"/>
      <c r="D125" s="36">
        <f>D124/D23</f>
        <v>583.30439999999999</v>
      </c>
      <c r="E125" s="36">
        <f>E124/E23</f>
        <v>583.30439999999999</v>
      </c>
      <c r="F125" s="36">
        <f>F124/F23</f>
        <v>583.30439999999999</v>
      </c>
    </row>
    <row r="126" spans="2:6" ht="18" customHeight="1"/>
    <row r="127" spans="2:6" s="37" customFormat="1" ht="35" customHeight="1">
      <c r="B127" s="17" t="s">
        <v>70</v>
      </c>
      <c r="C127" s="35"/>
      <c r="D127" s="36"/>
      <c r="E127" s="36"/>
      <c r="F127" s="36"/>
    </row>
    <row r="128" spans="2:6" s="37" customFormat="1" ht="43" customHeight="1">
      <c r="B128" s="37" t="s">
        <v>237</v>
      </c>
      <c r="C128" s="35"/>
      <c r="D128" s="36">
        <v>151</v>
      </c>
      <c r="E128" s="36">
        <v>151</v>
      </c>
      <c r="F128" s="36">
        <v>151</v>
      </c>
    </row>
    <row r="129" spans="2:6" s="37" customFormat="1" ht="43" customHeight="1">
      <c r="B129" s="37" t="s">
        <v>264</v>
      </c>
      <c r="C129" s="35"/>
      <c r="D129" s="36">
        <f>D58</f>
        <v>1505.605</v>
      </c>
      <c r="E129" s="36">
        <f>E58</f>
        <v>1505.605</v>
      </c>
      <c r="F129" s="36">
        <f>F58</f>
        <v>1505.605</v>
      </c>
    </row>
    <row r="130" spans="2:6" s="37" customFormat="1" ht="43" customHeight="1">
      <c r="B130" s="37" t="s">
        <v>72</v>
      </c>
      <c r="C130" s="35"/>
      <c r="D130" s="36">
        <f>D129-D128</f>
        <v>1354.605</v>
      </c>
      <c r="E130" s="36">
        <f>E129-E128</f>
        <v>1354.605</v>
      </c>
      <c r="F130" s="36">
        <f>F129-F128</f>
        <v>1354.605</v>
      </c>
    </row>
    <row r="131" spans="2:6" s="37" customFormat="1" ht="40" customHeight="1">
      <c r="B131" s="37" t="s">
        <v>71</v>
      </c>
      <c r="C131" s="35"/>
      <c r="D131" s="36">
        <f>D128/D129*100</f>
        <v>10.029190923250123</v>
      </c>
      <c r="E131" s="36">
        <f>E128/E129*100</f>
        <v>10.029190923250123</v>
      </c>
      <c r="F131" s="36">
        <f>F128/F129*100</f>
        <v>10.029190923250123</v>
      </c>
    </row>
    <row r="132" spans="2:6" ht="18" customHeight="1">
      <c r="B132" s="1"/>
    </row>
    <row r="133" spans="2:6" s="37" customFormat="1" ht="33" customHeight="1">
      <c r="B133" s="17" t="s">
        <v>346</v>
      </c>
      <c r="C133" s="35"/>
      <c r="D133" s="36"/>
      <c r="E133" s="36"/>
      <c r="F133" s="36"/>
    </row>
    <row r="134" spans="2:6" s="37" customFormat="1" ht="34" customHeight="1">
      <c r="B134" s="37" t="s">
        <v>35</v>
      </c>
      <c r="C134" s="52"/>
      <c r="D134" s="36">
        <v>3807</v>
      </c>
      <c r="E134" s="36">
        <v>3807</v>
      </c>
      <c r="F134" s="36">
        <v>3807</v>
      </c>
    </row>
    <row r="135" spans="2:6" s="37" customFormat="1" ht="33" customHeight="1">
      <c r="B135" s="37" t="s">
        <v>176</v>
      </c>
      <c r="C135" s="52"/>
      <c r="D135" s="36">
        <f>D134/D25</f>
        <v>38.454545454545453</v>
      </c>
      <c r="E135" s="36">
        <f>E134/E25</f>
        <v>38.454545454545453</v>
      </c>
      <c r="F135" s="36">
        <f>F134/F25</f>
        <v>38.454545454545453</v>
      </c>
    </row>
    <row r="136" spans="2:6" s="37" customFormat="1" ht="29" customHeight="1">
      <c r="B136" s="37" t="s">
        <v>364</v>
      </c>
      <c r="C136" s="35"/>
      <c r="D136" s="36">
        <v>1685.9559999999999</v>
      </c>
      <c r="E136" s="36">
        <v>1685.9559999999999</v>
      </c>
      <c r="F136" s="36">
        <v>1685.9559999999999</v>
      </c>
    </row>
    <row r="137" spans="2:6" s="37" customFormat="1" ht="36" customHeight="1">
      <c r="B137" s="37" t="s">
        <v>365</v>
      </c>
      <c r="C137" s="35"/>
      <c r="D137" s="36">
        <f>D136/D25</f>
        <v>17.029858585858584</v>
      </c>
      <c r="E137" s="36">
        <f>E136/E25</f>
        <v>17.029858585858584</v>
      </c>
      <c r="F137" s="36">
        <f>F136/F25</f>
        <v>17.029858585858584</v>
      </c>
    </row>
    <row r="138" spans="2:6" s="37" customFormat="1" ht="36" customHeight="1">
      <c r="B138" s="37" t="s">
        <v>366</v>
      </c>
      <c r="C138" s="35"/>
      <c r="D138" s="36">
        <f>D134-D136</f>
        <v>2121.0439999999999</v>
      </c>
      <c r="E138" s="36">
        <f t="shared" ref="E138:F138" si="10">E134-E136</f>
        <v>2121.0439999999999</v>
      </c>
      <c r="F138" s="36">
        <f t="shared" si="10"/>
        <v>2121.0439999999999</v>
      </c>
    </row>
    <row r="139" spans="2:6" s="37" customFormat="1" ht="36" customHeight="1">
      <c r="B139" s="37" t="s">
        <v>367</v>
      </c>
      <c r="C139" s="35"/>
      <c r="D139" s="36">
        <f>D138/D25</f>
        <v>21.424686868686866</v>
      </c>
      <c r="E139" s="36">
        <f>E138/E25</f>
        <v>21.424686868686866</v>
      </c>
      <c r="F139" s="36">
        <f>F138/F25</f>
        <v>21.424686868686866</v>
      </c>
    </row>
    <row r="140" spans="2:6" ht="36" customHeight="1"/>
    <row r="141" spans="2:6" s="37" customFormat="1" ht="36" customHeight="1">
      <c r="B141" s="17" t="s">
        <v>368</v>
      </c>
      <c r="C141" s="35"/>
      <c r="D141" s="36"/>
      <c r="E141" s="36"/>
      <c r="F141" s="36"/>
    </row>
    <row r="142" spans="2:6" s="37" customFormat="1" ht="43" customHeight="1">
      <c r="B142" s="37" t="s">
        <v>138</v>
      </c>
      <c r="C142" s="35"/>
      <c r="D142" s="53">
        <v>4969</v>
      </c>
      <c r="E142" s="53">
        <v>4969</v>
      </c>
      <c r="F142" s="53">
        <v>4969</v>
      </c>
    </row>
    <row r="143" spans="2:6" s="37" customFormat="1" ht="36" customHeight="1">
      <c r="B143" s="37" t="s">
        <v>177</v>
      </c>
      <c r="C143" s="35"/>
      <c r="D143" s="36">
        <f>D142/D26</f>
        <v>124.22499999999999</v>
      </c>
      <c r="E143" s="36">
        <f>E142/E26</f>
        <v>124.22499999999999</v>
      </c>
      <c r="F143" s="36">
        <f>F142/F26</f>
        <v>124.22499999999999</v>
      </c>
    </row>
    <row r="144" spans="2:6" s="37" customFormat="1" ht="36" customHeight="1">
      <c r="B144" s="37" t="s">
        <v>369</v>
      </c>
      <c r="C144" s="35"/>
      <c r="D144" s="36">
        <v>2200.5567000000001</v>
      </c>
      <c r="E144" s="36">
        <v>2200.5567000000001</v>
      </c>
      <c r="F144" s="36">
        <v>2200.5567000000001</v>
      </c>
    </row>
    <row r="145" spans="1:6" s="37" customFormat="1" ht="36" customHeight="1">
      <c r="B145" s="37" t="s">
        <v>370</v>
      </c>
      <c r="C145" s="35"/>
      <c r="D145" s="36">
        <f>D144/D26</f>
        <v>55.013917500000005</v>
      </c>
      <c r="E145" s="36">
        <f>E144/E26</f>
        <v>55.013917500000005</v>
      </c>
      <c r="F145" s="36">
        <f>F144/F26</f>
        <v>55.013917500000005</v>
      </c>
    </row>
    <row r="146" spans="1:6" s="37" customFormat="1" ht="36" customHeight="1">
      <c r="B146" s="37" t="s">
        <v>366</v>
      </c>
      <c r="C146" s="35"/>
      <c r="D146" s="36">
        <f>D142-D144</f>
        <v>2768.4432999999999</v>
      </c>
      <c r="E146" s="36">
        <f t="shared" ref="E146:F146" si="11">E142-E144</f>
        <v>2768.4432999999999</v>
      </c>
      <c r="F146" s="36">
        <f t="shared" si="11"/>
        <v>2768.4432999999999</v>
      </c>
    </row>
    <row r="147" spans="1:6" s="37" customFormat="1" ht="36" customHeight="1">
      <c r="B147" s="37" t="s">
        <v>367</v>
      </c>
      <c r="C147" s="35"/>
      <c r="D147" s="36">
        <f>D146/D26</f>
        <v>69.211082500000003</v>
      </c>
      <c r="E147" s="36">
        <f>E146/E26</f>
        <v>69.211082500000003</v>
      </c>
      <c r="F147" s="36">
        <f>F146/F26</f>
        <v>69.211082500000003</v>
      </c>
    </row>
    <row r="148" spans="1:6" ht="26" customHeight="1"/>
    <row r="149" spans="1:6" s="22" customFormat="1" ht="17">
      <c r="B149" s="22" t="s">
        <v>45</v>
      </c>
      <c r="C149" s="23"/>
      <c r="D149" s="24"/>
      <c r="E149" s="24"/>
      <c r="F149" s="24"/>
    </row>
    <row r="151" spans="1:6" s="37" customFormat="1" ht="17">
      <c r="B151" s="17" t="s">
        <v>1</v>
      </c>
      <c r="C151" s="35"/>
      <c r="D151" s="18" t="s">
        <v>26</v>
      </c>
      <c r="E151" s="18" t="s">
        <v>27</v>
      </c>
      <c r="F151" s="18" t="s">
        <v>27</v>
      </c>
    </row>
    <row r="152" spans="1:6" s="37" customFormat="1" ht="17">
      <c r="B152" s="37" t="s">
        <v>4</v>
      </c>
      <c r="C152" s="35"/>
      <c r="D152" s="36" t="s">
        <v>2</v>
      </c>
      <c r="E152" s="98" t="s">
        <v>2</v>
      </c>
      <c r="F152" s="36" t="s">
        <v>3</v>
      </c>
    </row>
    <row r="153" spans="1:6" s="37" customFormat="1" ht="17">
      <c r="B153" s="37" t="s">
        <v>5</v>
      </c>
      <c r="C153" s="35"/>
      <c r="D153" s="36" t="s">
        <v>6</v>
      </c>
      <c r="E153" s="36" t="s">
        <v>57</v>
      </c>
      <c r="F153" s="36" t="s">
        <v>432</v>
      </c>
    </row>
    <row r="154" spans="1:6" s="37" customFormat="1" ht="34">
      <c r="B154" s="37" t="s">
        <v>7</v>
      </c>
      <c r="C154" s="35"/>
      <c r="D154" s="36" t="s">
        <v>23</v>
      </c>
      <c r="E154" s="36" t="s">
        <v>24</v>
      </c>
      <c r="F154" s="36" t="s">
        <v>24</v>
      </c>
    </row>
    <row r="155" spans="1:6" s="37" customFormat="1">
      <c r="C155" s="35"/>
      <c r="D155" s="36"/>
      <c r="E155" s="36"/>
      <c r="F155" s="36"/>
    </row>
    <row r="157" spans="1:6" ht="17">
      <c r="A157" s="1" t="s">
        <v>9</v>
      </c>
      <c r="B157" s="1" t="s">
        <v>8</v>
      </c>
    </row>
    <row r="158" spans="1:6" ht="34">
      <c r="A158" s="44">
        <v>1</v>
      </c>
      <c r="B158" s="2" t="s">
        <v>271</v>
      </c>
      <c r="C158" s="54"/>
      <c r="D158" s="55"/>
      <c r="E158" s="55"/>
      <c r="F158" s="55"/>
    </row>
    <row r="159" spans="1:6" ht="31" customHeight="1">
      <c r="A159" s="44"/>
      <c r="B159" s="56" t="s">
        <v>10</v>
      </c>
      <c r="C159" s="54"/>
      <c r="D159" s="55">
        <f>D7</f>
        <v>6842</v>
      </c>
      <c r="E159" s="55">
        <f>E7</f>
        <v>6842</v>
      </c>
      <c r="F159" s="55">
        <f>F7</f>
        <v>6842</v>
      </c>
    </row>
    <row r="160" spans="1:6" ht="34">
      <c r="A160" s="56"/>
      <c r="B160" s="56" t="s">
        <v>272</v>
      </c>
      <c r="C160" s="54"/>
      <c r="D160" s="55">
        <f>D82</f>
        <v>1211.5628999999999</v>
      </c>
      <c r="E160" s="55">
        <f>E82</f>
        <v>1211.5628999999999</v>
      </c>
      <c r="F160" s="55">
        <f>F82</f>
        <v>1211.5628999999999</v>
      </c>
    </row>
    <row r="161" spans="1:6" ht="17">
      <c r="A161" s="56"/>
      <c r="B161" s="56" t="s">
        <v>17</v>
      </c>
      <c r="C161" s="54"/>
      <c r="D161" s="55"/>
      <c r="E161" s="55"/>
      <c r="F161" s="55"/>
    </row>
    <row r="162" spans="1:6" ht="17">
      <c r="A162" s="56"/>
      <c r="B162" s="56" t="s">
        <v>202</v>
      </c>
      <c r="C162" s="54"/>
      <c r="D162" s="55">
        <f t="shared" ref="D162:F165" si="12">D122</f>
        <v>99.539999999999992</v>
      </c>
      <c r="E162" s="55">
        <f t="shared" si="12"/>
        <v>99.539999999999992</v>
      </c>
      <c r="F162" s="55">
        <f t="shared" si="12"/>
        <v>99.539999999999992</v>
      </c>
    </row>
    <row r="163" spans="1:6" ht="17">
      <c r="A163" s="56"/>
      <c r="B163" s="56" t="s">
        <v>123</v>
      </c>
      <c r="C163" s="54"/>
      <c r="D163" s="55">
        <f t="shared" si="12"/>
        <v>1.4548377667348729</v>
      </c>
      <c r="E163" s="55">
        <f t="shared" si="12"/>
        <v>1.4548377667348729</v>
      </c>
      <c r="F163" s="55">
        <f t="shared" si="12"/>
        <v>1.4548377667348729</v>
      </c>
    </row>
    <row r="164" spans="1:6" ht="17">
      <c r="A164" s="56"/>
      <c r="B164" s="56" t="s">
        <v>18</v>
      </c>
      <c r="C164" s="54"/>
      <c r="D164" s="55">
        <f t="shared" si="12"/>
        <v>2916.5219999999999</v>
      </c>
      <c r="E164" s="55">
        <f t="shared" si="12"/>
        <v>2916.5219999999999</v>
      </c>
      <c r="F164" s="55">
        <f t="shared" si="12"/>
        <v>2916.5219999999999</v>
      </c>
    </row>
    <row r="165" spans="1:6" ht="17">
      <c r="A165" s="56"/>
      <c r="B165" s="56" t="s">
        <v>19</v>
      </c>
      <c r="C165" s="54"/>
      <c r="D165" s="55">
        <f t="shared" si="12"/>
        <v>583.30439999999999</v>
      </c>
      <c r="E165" s="55">
        <f t="shared" si="12"/>
        <v>583.30439999999999</v>
      </c>
      <c r="F165" s="55">
        <f t="shared" si="12"/>
        <v>583.30439999999999</v>
      </c>
    </row>
    <row r="166" spans="1:6" ht="17">
      <c r="A166" s="56"/>
      <c r="B166" s="56" t="s">
        <v>25</v>
      </c>
      <c r="C166" s="54"/>
      <c r="D166" s="55">
        <f>D163-D10</f>
        <v>-0.74516223326512732</v>
      </c>
      <c r="E166" s="55">
        <f>E163-E10</f>
        <v>-0.34516223326512718</v>
      </c>
      <c r="F166" s="55">
        <f>F163-F10</f>
        <v>-0.54516223326512714</v>
      </c>
    </row>
    <row r="168" spans="1:6" ht="17">
      <c r="A168" s="44">
        <v>2</v>
      </c>
      <c r="B168" s="3" t="s">
        <v>399</v>
      </c>
      <c r="C168" s="57"/>
      <c r="D168" s="58"/>
      <c r="E168" s="58"/>
      <c r="F168" s="58"/>
    </row>
    <row r="169" spans="1:6" ht="35" customHeight="1">
      <c r="A169" s="44"/>
      <c r="B169" s="4" t="s">
        <v>274</v>
      </c>
      <c r="C169" s="57"/>
      <c r="D169" s="58">
        <f>D82*D30</f>
        <v>0</v>
      </c>
      <c r="E169" s="58">
        <f>E82*E30</f>
        <v>0</v>
      </c>
      <c r="F169" s="58">
        <f>F82*F30</f>
        <v>0</v>
      </c>
    </row>
    <row r="170" spans="1:6" ht="34">
      <c r="A170" s="59"/>
      <c r="B170" s="59" t="s">
        <v>21</v>
      </c>
      <c r="C170" s="57"/>
      <c r="D170" s="58">
        <f>D88+D169</f>
        <v>93.24</v>
      </c>
      <c r="E170" s="58">
        <f>E88+E169</f>
        <v>93.24</v>
      </c>
      <c r="F170" s="58">
        <f>F88+F169</f>
        <v>93.24</v>
      </c>
    </row>
    <row r="171" spans="1:6" ht="17">
      <c r="A171" s="59"/>
      <c r="B171" s="59" t="s">
        <v>12</v>
      </c>
      <c r="C171" s="60"/>
      <c r="D171" s="58">
        <f>D170/D7*100</f>
        <v>1.3627594270681087</v>
      </c>
      <c r="E171" s="58">
        <f>E170/E7*100</f>
        <v>1.3627594270681087</v>
      </c>
      <c r="F171" s="58">
        <f>F170/F7*100</f>
        <v>1.3627594270681087</v>
      </c>
    </row>
    <row r="172" spans="1:6" ht="17">
      <c r="A172" s="59"/>
      <c r="B172" s="59" t="s">
        <v>13</v>
      </c>
      <c r="C172" s="57"/>
      <c r="D172" s="58">
        <f>D170*D22</f>
        <v>2731.9319999999998</v>
      </c>
      <c r="E172" s="58">
        <f>E170*E22</f>
        <v>2731.9319999999998</v>
      </c>
      <c r="F172" s="58">
        <f>F170*F22</f>
        <v>2731.9319999999998</v>
      </c>
    </row>
    <row r="173" spans="1:6" ht="17">
      <c r="A173" s="59"/>
      <c r="B173" s="59" t="s">
        <v>22</v>
      </c>
      <c r="C173" s="57"/>
      <c r="D173" s="58">
        <f>D172/D23</f>
        <v>546.38639999999998</v>
      </c>
      <c r="E173" s="58">
        <f>E172/E23</f>
        <v>546.38639999999998</v>
      </c>
      <c r="F173" s="58">
        <f>F172/F23</f>
        <v>546.38639999999998</v>
      </c>
    </row>
    <row r="174" spans="1:6" ht="34" customHeight="1">
      <c r="A174" s="59"/>
      <c r="B174" s="59" t="s">
        <v>25</v>
      </c>
      <c r="C174" s="57"/>
      <c r="D174" s="58">
        <f>D171-D10</f>
        <v>-0.83724057293189147</v>
      </c>
      <c r="E174" s="58">
        <f>E171-E10</f>
        <v>-0.43724057293189134</v>
      </c>
      <c r="F174" s="58">
        <f>F171-F10</f>
        <v>-0.63724057293189129</v>
      </c>
    </row>
    <row r="175" spans="1:6" s="101" customFormat="1">
      <c r="A175" s="59"/>
      <c r="B175" s="59"/>
      <c r="C175" s="57"/>
      <c r="D175" s="58"/>
      <c r="E175" s="58"/>
      <c r="F175" s="58"/>
    </row>
    <row r="176" spans="1:6" ht="34" customHeight="1">
      <c r="A176" s="59"/>
      <c r="B176" s="59"/>
      <c r="C176" s="57"/>
      <c r="D176" s="58"/>
      <c r="E176" s="58"/>
      <c r="F176" s="58"/>
    </row>
    <row r="177" spans="1:6" ht="34">
      <c r="A177" s="59"/>
      <c r="B177" s="4" t="s">
        <v>275</v>
      </c>
      <c r="C177" s="57"/>
      <c r="D177" s="58">
        <f>D82*(D31/100)</f>
        <v>60.578144999999999</v>
      </c>
      <c r="E177" s="58">
        <f>E82*(E31/100)</f>
        <v>60.578144999999999</v>
      </c>
      <c r="F177" s="58">
        <f>F82*(F31/100)</f>
        <v>60.578144999999999</v>
      </c>
    </row>
    <row r="178" spans="1:6" ht="17">
      <c r="A178" s="59"/>
      <c r="B178" s="59" t="s">
        <v>11</v>
      </c>
      <c r="C178" s="57"/>
      <c r="D178" s="58">
        <f>D88+D177</f>
        <v>153.81814499999999</v>
      </c>
      <c r="E178" s="58">
        <f>E88+E177</f>
        <v>153.81814499999999</v>
      </c>
      <c r="F178" s="58">
        <f>F88+F177</f>
        <v>153.81814499999999</v>
      </c>
    </row>
    <row r="179" spans="1:6" ht="17">
      <c r="A179" s="59"/>
      <c r="B179" s="59" t="s">
        <v>12</v>
      </c>
      <c r="C179" s="60"/>
      <c r="D179" s="58">
        <f>D178/D7*100</f>
        <v>2.248145936860567</v>
      </c>
      <c r="E179" s="58">
        <f>E178/E7*100</f>
        <v>2.248145936860567</v>
      </c>
      <c r="F179" s="58">
        <f>F178/F7*100</f>
        <v>2.248145936860567</v>
      </c>
    </row>
    <row r="180" spans="1:6" ht="17">
      <c r="A180" s="59"/>
      <c r="B180" s="59" t="s">
        <v>13</v>
      </c>
      <c r="C180" s="57"/>
      <c r="D180" s="58">
        <f>D178*D22</f>
        <v>4506.8716484999995</v>
      </c>
      <c r="E180" s="58">
        <f>E178*E22</f>
        <v>4506.8716484999995</v>
      </c>
      <c r="F180" s="58">
        <f>F178*F22</f>
        <v>4506.8716484999995</v>
      </c>
    </row>
    <row r="181" spans="1:6" ht="17">
      <c r="A181" s="59"/>
      <c r="B181" s="59" t="s">
        <v>22</v>
      </c>
      <c r="C181" s="57"/>
      <c r="D181" s="58">
        <f>D180/D23</f>
        <v>901.37432969999986</v>
      </c>
      <c r="E181" s="58">
        <f>E180/E23</f>
        <v>901.37432969999986</v>
      </c>
      <c r="F181" s="58">
        <f>F180/F23</f>
        <v>901.37432969999986</v>
      </c>
    </row>
    <row r="182" spans="1:6" ht="36" customHeight="1">
      <c r="A182" s="59"/>
      <c r="B182" s="59" t="s">
        <v>25</v>
      </c>
      <c r="C182" s="60"/>
      <c r="D182" s="58">
        <f>D179-D10</f>
        <v>4.8145936860566785E-2</v>
      </c>
      <c r="E182" s="58">
        <f>E179-E10</f>
        <v>0.44814593686056692</v>
      </c>
      <c r="F182" s="58">
        <f>F179-F10</f>
        <v>0.24814593686056696</v>
      </c>
    </row>
    <row r="183" spans="1:6" ht="36" customHeight="1">
      <c r="A183" s="59"/>
      <c r="B183" s="59"/>
      <c r="C183" s="60"/>
      <c r="D183" s="58"/>
      <c r="E183" s="58"/>
      <c r="F183" s="58"/>
    </row>
    <row r="184" spans="1:6" ht="34">
      <c r="A184" s="59"/>
      <c r="B184" s="4" t="s">
        <v>276</v>
      </c>
      <c r="C184" s="57"/>
      <c r="D184" s="58">
        <f>D82*(D32/100)</f>
        <v>121.15629</v>
      </c>
      <c r="E184" s="58">
        <f>E82*(E32/100)</f>
        <v>121.15629</v>
      </c>
      <c r="F184" s="58">
        <f>F82*(F32/100)</f>
        <v>121.15629</v>
      </c>
    </row>
    <row r="185" spans="1:6" ht="17">
      <c r="A185" s="59"/>
      <c r="B185" s="59" t="s">
        <v>11</v>
      </c>
      <c r="C185" s="57"/>
      <c r="D185" s="58">
        <f>D88+D184</f>
        <v>214.39628999999999</v>
      </c>
      <c r="E185" s="58">
        <f>E88+E184</f>
        <v>214.39628999999999</v>
      </c>
      <c r="F185" s="58">
        <f>F88+F184</f>
        <v>214.39628999999999</v>
      </c>
    </row>
    <row r="186" spans="1:6" ht="17">
      <c r="A186" s="59"/>
      <c r="B186" s="59" t="s">
        <v>12</v>
      </c>
      <c r="C186" s="60"/>
      <c r="D186" s="58">
        <f>D185/D7*100</f>
        <v>3.1335324466530254</v>
      </c>
      <c r="E186" s="58">
        <f>E185/E7*100</f>
        <v>3.1335324466530254</v>
      </c>
      <c r="F186" s="58">
        <f>F185/F7*100</f>
        <v>3.1335324466530254</v>
      </c>
    </row>
    <row r="187" spans="1:6" ht="17">
      <c r="A187" s="59"/>
      <c r="B187" s="59" t="s">
        <v>13</v>
      </c>
      <c r="C187" s="57"/>
      <c r="D187" s="58">
        <f>D185*D22</f>
        <v>6281.8112970000002</v>
      </c>
      <c r="E187" s="58">
        <f>E185*E22</f>
        <v>6281.8112970000002</v>
      </c>
      <c r="F187" s="58">
        <f>F185*F22</f>
        <v>6281.8112970000002</v>
      </c>
    </row>
    <row r="188" spans="1:6" ht="17">
      <c r="A188" s="59"/>
      <c r="B188" s="59" t="s">
        <v>22</v>
      </c>
      <c r="C188" s="57"/>
      <c r="D188" s="58">
        <f>D187/D23</f>
        <v>1256.3622594000001</v>
      </c>
      <c r="E188" s="58">
        <f>E187/E23</f>
        <v>1256.3622594000001</v>
      </c>
      <c r="F188" s="58">
        <f>F187/F23</f>
        <v>1256.3622594000001</v>
      </c>
    </row>
    <row r="189" spans="1:6" ht="17">
      <c r="A189" s="59"/>
      <c r="B189" s="59" t="s">
        <v>25</v>
      </c>
      <c r="C189" s="60"/>
      <c r="D189" s="58">
        <f>D186-D10</f>
        <v>0.93353244665302526</v>
      </c>
      <c r="E189" s="58">
        <f>E186-E10</f>
        <v>1.3335324466530254</v>
      </c>
      <c r="F189" s="58">
        <f>F186-F10</f>
        <v>1.1335324466530254</v>
      </c>
    </row>
    <row r="190" spans="1:6">
      <c r="A190" s="59"/>
      <c r="B190" s="59"/>
      <c r="C190" s="60"/>
      <c r="D190" s="58"/>
      <c r="E190" s="58"/>
      <c r="F190" s="58"/>
    </row>
    <row r="191" spans="1:6" ht="34">
      <c r="A191" s="59"/>
      <c r="B191" s="4" t="s">
        <v>332</v>
      </c>
      <c r="C191" s="60"/>
      <c r="D191" s="58">
        <f>D82*(D35/100)</f>
        <v>5.694345629999999</v>
      </c>
      <c r="E191" s="58">
        <f>E82*(E35/100)</f>
        <v>5.694345629999999</v>
      </c>
      <c r="F191" s="58">
        <f>F82*(F35/100)</f>
        <v>5.694345629999999</v>
      </c>
    </row>
    <row r="192" spans="1:6" ht="17">
      <c r="A192" s="59"/>
      <c r="B192" s="59" t="s">
        <v>11</v>
      </c>
      <c r="C192" s="60"/>
      <c r="D192" s="58">
        <f>D88+D191</f>
        <v>98.934345629999996</v>
      </c>
      <c r="E192" s="58">
        <f>E88+E191</f>
        <v>98.934345629999996</v>
      </c>
      <c r="F192" s="58">
        <f>F88+F191</f>
        <v>98.934345629999996</v>
      </c>
    </row>
    <row r="193" spans="1:6" ht="17">
      <c r="A193" s="59"/>
      <c r="B193" s="59" t="s">
        <v>12</v>
      </c>
      <c r="C193" s="60"/>
      <c r="D193" s="99">
        <f>D192/D7*100</f>
        <v>1.4459857589885998</v>
      </c>
      <c r="E193" s="99">
        <f>E192/E7*100</f>
        <v>1.4459857589885998</v>
      </c>
      <c r="F193" s="99">
        <f>F192/F7*100</f>
        <v>1.4459857589885998</v>
      </c>
    </row>
    <row r="194" spans="1:6" ht="17">
      <c r="A194" s="59"/>
      <c r="B194" s="59" t="s">
        <v>13</v>
      </c>
      <c r="C194" s="60"/>
      <c r="D194" s="58">
        <f>D191*D22</f>
        <v>166.84432695899997</v>
      </c>
      <c r="E194" s="58">
        <f>E191*E22</f>
        <v>166.84432695899997</v>
      </c>
      <c r="F194" s="58">
        <f>F191*F22</f>
        <v>166.84432695899997</v>
      </c>
    </row>
    <row r="195" spans="1:6" ht="17">
      <c r="A195" s="59"/>
      <c r="B195" s="59" t="s">
        <v>22</v>
      </c>
      <c r="C195" s="60"/>
      <c r="D195" s="58">
        <f>D194/D23</f>
        <v>33.368865391799993</v>
      </c>
      <c r="E195" s="58">
        <f>E194/E23</f>
        <v>33.368865391799993</v>
      </c>
      <c r="F195" s="58">
        <f>F194/F23</f>
        <v>33.368865391799993</v>
      </c>
    </row>
    <row r="196" spans="1:6" ht="17">
      <c r="A196" s="59"/>
      <c r="B196" s="59" t="s">
        <v>25</v>
      </c>
      <c r="C196" s="60"/>
      <c r="D196" s="58">
        <f>D193-D10</f>
        <v>-0.75401424101140035</v>
      </c>
      <c r="E196" s="58">
        <f>E193-E10</f>
        <v>-0.35401424101140022</v>
      </c>
      <c r="F196" s="58">
        <f>F193-F10</f>
        <v>-0.55401424101140018</v>
      </c>
    </row>
    <row r="197" spans="1:6">
      <c r="B197" s="1"/>
      <c r="C197" s="61"/>
    </row>
    <row r="198" spans="1:6" ht="17">
      <c r="A198" s="44">
        <v>3</v>
      </c>
      <c r="B198" s="10" t="s">
        <v>278</v>
      </c>
      <c r="C198" s="62"/>
      <c r="D198" s="63"/>
      <c r="E198" s="63"/>
      <c r="F198" s="63"/>
    </row>
    <row r="199" spans="1:6" ht="34">
      <c r="A199" s="44"/>
      <c r="B199" s="25" t="s">
        <v>139</v>
      </c>
      <c r="C199" s="94"/>
      <c r="D199" s="63"/>
      <c r="E199" s="63"/>
      <c r="F199" s="63"/>
    </row>
    <row r="200" spans="1:6" ht="34">
      <c r="A200" s="70"/>
      <c r="B200" s="82" t="s">
        <v>371</v>
      </c>
      <c r="C200" s="70"/>
      <c r="D200" s="94">
        <f>D67</f>
        <v>129.34899999999999</v>
      </c>
      <c r="E200" s="94">
        <f>E67</f>
        <v>129.34899999999999</v>
      </c>
      <c r="F200" s="94">
        <f>F67</f>
        <v>129.34899999999999</v>
      </c>
    </row>
    <row r="201" spans="1:6" ht="34">
      <c r="A201" s="70"/>
      <c r="B201" s="82" t="s">
        <v>372</v>
      </c>
      <c r="C201" s="70"/>
      <c r="D201" s="94">
        <f>D200/D22</f>
        <v>4.4146416382252553</v>
      </c>
      <c r="E201" s="94">
        <f>E200/E22</f>
        <v>4.4146416382252553</v>
      </c>
      <c r="F201" s="94">
        <f>F200/F22</f>
        <v>4.4146416382252553</v>
      </c>
    </row>
    <row r="202" spans="1:6" ht="17">
      <c r="A202" s="70"/>
      <c r="B202" s="82" t="s">
        <v>49</v>
      </c>
      <c r="C202" s="70"/>
      <c r="D202" s="94">
        <f>D164+D200</f>
        <v>3045.8710000000001</v>
      </c>
      <c r="E202" s="94">
        <f>E164+E200</f>
        <v>3045.8710000000001</v>
      </c>
      <c r="F202" s="94">
        <f>F164+F200</f>
        <v>3045.8710000000001</v>
      </c>
    </row>
    <row r="203" spans="1:6" ht="17">
      <c r="A203" s="70"/>
      <c r="B203" s="82" t="s">
        <v>19</v>
      </c>
      <c r="C203" s="70"/>
      <c r="D203" s="94">
        <f>D202/D23</f>
        <v>609.17420000000004</v>
      </c>
      <c r="E203" s="94">
        <f>E202/E23</f>
        <v>609.17420000000004</v>
      </c>
      <c r="F203" s="94">
        <f>F202/F23</f>
        <v>609.17420000000004</v>
      </c>
    </row>
    <row r="204" spans="1:6" ht="17">
      <c r="A204" s="70"/>
      <c r="B204" s="82" t="s">
        <v>47</v>
      </c>
      <c r="C204" s="70"/>
      <c r="D204" s="94">
        <f>D202/D22</f>
        <v>103.95464163822525</v>
      </c>
      <c r="E204" s="94">
        <f>E202/E22</f>
        <v>103.95464163822525</v>
      </c>
      <c r="F204" s="94">
        <f>F202/F22</f>
        <v>103.95464163822525</v>
      </c>
    </row>
    <row r="205" spans="1:6" ht="22" customHeight="1">
      <c r="A205" s="70"/>
      <c r="B205" s="82" t="s">
        <v>12</v>
      </c>
      <c r="C205" s="94"/>
      <c r="D205" s="63">
        <f>D204/D7*100</f>
        <v>1.5193604448732132</v>
      </c>
      <c r="E205" s="63">
        <f>E204/E7*100</f>
        <v>1.5193604448732132</v>
      </c>
      <c r="F205" s="63">
        <f>F204/F7*100</f>
        <v>1.5193604448732132</v>
      </c>
    </row>
    <row r="206" spans="1:6" ht="36" customHeight="1">
      <c r="A206" s="70"/>
      <c r="B206" s="82" t="s">
        <v>48</v>
      </c>
      <c r="C206" s="94"/>
      <c r="D206" s="63">
        <f>D205-D10</f>
        <v>-0.68063955512678698</v>
      </c>
      <c r="E206" s="63">
        <f>E205-E10</f>
        <v>-0.28063955512678684</v>
      </c>
      <c r="F206" s="63">
        <f>F205-F10</f>
        <v>-0.4806395551267868</v>
      </c>
    </row>
    <row r="207" spans="1:6">
      <c r="A207" s="70"/>
      <c r="B207" s="70"/>
      <c r="C207" s="94"/>
      <c r="D207" s="63"/>
      <c r="E207" s="63"/>
      <c r="F207" s="63"/>
    </row>
    <row r="208" spans="1:6" ht="32" customHeight="1">
      <c r="A208" s="70"/>
      <c r="B208" s="25" t="s">
        <v>51</v>
      </c>
      <c r="C208" s="94"/>
      <c r="D208" s="63"/>
      <c r="E208" s="63"/>
      <c r="F208" s="63"/>
    </row>
    <row r="209" spans="1:6" ht="34">
      <c r="A209" s="70"/>
      <c r="B209" s="82" t="s">
        <v>371</v>
      </c>
      <c r="C209" s="94"/>
      <c r="D209" s="63">
        <f>D67*D68</f>
        <v>258.69799999999998</v>
      </c>
      <c r="E209" s="63">
        <f>E67*E68</f>
        <v>258.69799999999998</v>
      </c>
      <c r="F209" s="63">
        <f>F67*F68</f>
        <v>258.69799999999998</v>
      </c>
    </row>
    <row r="210" spans="1:6" ht="34">
      <c r="A210" s="70"/>
      <c r="B210" s="82" t="s">
        <v>372</v>
      </c>
      <c r="C210" s="95"/>
      <c r="D210" s="63">
        <f>D209/D22</f>
        <v>8.8292832764505107</v>
      </c>
      <c r="E210" s="63">
        <f>E209/E22</f>
        <v>8.8292832764505107</v>
      </c>
      <c r="F210" s="63">
        <f>F209/F22</f>
        <v>8.8292832764505107</v>
      </c>
    </row>
    <row r="211" spans="1:6" ht="17">
      <c r="A211" s="70"/>
      <c r="B211" s="82" t="s">
        <v>49</v>
      </c>
      <c r="C211" s="62"/>
      <c r="D211" s="63">
        <f>D209+D164</f>
        <v>3175.22</v>
      </c>
      <c r="E211" s="63">
        <f>E209+E164</f>
        <v>3175.22</v>
      </c>
      <c r="F211" s="63">
        <f>F209+F164</f>
        <v>3175.22</v>
      </c>
    </row>
    <row r="212" spans="1:6" ht="17">
      <c r="A212" s="70"/>
      <c r="B212" s="82" t="s">
        <v>19</v>
      </c>
      <c r="C212" s="62"/>
      <c r="D212" s="63">
        <f>D211/D23</f>
        <v>635.04399999999998</v>
      </c>
      <c r="E212" s="63">
        <f>E211/E23</f>
        <v>635.04399999999998</v>
      </c>
      <c r="F212" s="63">
        <f>F211/F23</f>
        <v>635.04399999999998</v>
      </c>
    </row>
    <row r="213" spans="1:6" ht="17">
      <c r="A213" s="70"/>
      <c r="B213" s="82" t="s">
        <v>47</v>
      </c>
      <c r="C213" s="62"/>
      <c r="D213" s="63">
        <f>D211/D22</f>
        <v>108.3692832764505</v>
      </c>
      <c r="E213" s="63">
        <f>E211/E22</f>
        <v>108.3692832764505</v>
      </c>
      <c r="F213" s="63">
        <f>F211/F22</f>
        <v>108.3692832764505</v>
      </c>
    </row>
    <row r="214" spans="1:6" ht="17">
      <c r="A214" s="70"/>
      <c r="B214" s="82" t="s">
        <v>12</v>
      </c>
      <c r="C214" s="62"/>
      <c r="D214" s="63">
        <f>D213/D7*100</f>
        <v>1.5838831230115535</v>
      </c>
      <c r="E214" s="63">
        <f>E213/E7*100</f>
        <v>1.5838831230115535</v>
      </c>
      <c r="F214" s="63">
        <f>F213/F7*100</f>
        <v>1.5838831230115535</v>
      </c>
    </row>
    <row r="215" spans="1:6" ht="17">
      <c r="A215" s="70"/>
      <c r="B215" s="82" t="s">
        <v>48</v>
      </c>
      <c r="C215" s="62"/>
      <c r="D215" s="63">
        <f>D214-D10</f>
        <v>-0.61611687698844664</v>
      </c>
      <c r="E215" s="63">
        <f>E214-E10</f>
        <v>-0.2161168769884465</v>
      </c>
      <c r="F215" s="63">
        <f>F214-F10</f>
        <v>-0.41611687698844646</v>
      </c>
    </row>
    <row r="216" spans="1:6">
      <c r="B216" s="1"/>
      <c r="C216" s="61"/>
    </row>
    <row r="217" spans="1:6" ht="34">
      <c r="A217" s="44">
        <v>4</v>
      </c>
      <c r="B217" s="14" t="s">
        <v>373</v>
      </c>
      <c r="C217" s="65"/>
      <c r="D217" s="66"/>
      <c r="E217" s="66"/>
      <c r="F217" s="66"/>
    </row>
    <row r="218" spans="1:6" ht="100" customHeight="1">
      <c r="A218" s="44"/>
      <c r="B218" s="15" t="s">
        <v>374</v>
      </c>
      <c r="C218" s="65"/>
      <c r="D218" s="66"/>
      <c r="E218" s="66"/>
      <c r="F218" s="66"/>
    </row>
    <row r="219" spans="1:6" ht="34">
      <c r="A219" s="76"/>
      <c r="B219" s="96" t="s">
        <v>371</v>
      </c>
      <c r="C219" s="65"/>
      <c r="D219" s="66">
        <f>D67</f>
        <v>129.34899999999999</v>
      </c>
      <c r="E219" s="66">
        <f>E67</f>
        <v>129.34899999999999</v>
      </c>
      <c r="F219" s="66">
        <f>F67</f>
        <v>129.34899999999999</v>
      </c>
    </row>
    <row r="220" spans="1:6" ht="34">
      <c r="A220" s="76"/>
      <c r="B220" s="96" t="s">
        <v>372</v>
      </c>
      <c r="C220" s="65"/>
      <c r="D220" s="66">
        <f>D219/D22</f>
        <v>4.4146416382252553</v>
      </c>
      <c r="E220" s="66">
        <f>E219/E22</f>
        <v>4.4146416382252553</v>
      </c>
      <c r="F220" s="66">
        <f>F219/F22</f>
        <v>4.4146416382252553</v>
      </c>
    </row>
    <row r="221" spans="1:6" ht="17">
      <c r="A221" s="76"/>
      <c r="B221" s="96" t="s">
        <v>49</v>
      </c>
      <c r="C221" s="65"/>
      <c r="D221" s="66">
        <f>D164-D219</f>
        <v>2787.1729999999998</v>
      </c>
      <c r="E221" s="66">
        <f>E164-E219</f>
        <v>2787.1729999999998</v>
      </c>
      <c r="F221" s="66">
        <f>F164-F219</f>
        <v>2787.1729999999998</v>
      </c>
    </row>
    <row r="222" spans="1:6" ht="17">
      <c r="A222" s="76"/>
      <c r="B222" s="96" t="s">
        <v>19</v>
      </c>
      <c r="C222" s="65"/>
      <c r="D222" s="66">
        <f>D221/D23</f>
        <v>557.43459999999993</v>
      </c>
      <c r="E222" s="66">
        <f>E221/E23</f>
        <v>557.43459999999993</v>
      </c>
      <c r="F222" s="66">
        <f>F221/F23</f>
        <v>557.43459999999993</v>
      </c>
    </row>
    <row r="223" spans="1:6" ht="17">
      <c r="A223" s="76"/>
      <c r="B223" s="96" t="s">
        <v>47</v>
      </c>
      <c r="C223" s="65"/>
      <c r="D223" s="66">
        <f>D221/D22</f>
        <v>95.12535836177473</v>
      </c>
      <c r="E223" s="66">
        <f>E221/E22</f>
        <v>95.12535836177473</v>
      </c>
      <c r="F223" s="66">
        <f>F221/F22</f>
        <v>95.12535836177473</v>
      </c>
    </row>
    <row r="224" spans="1:6" ht="17">
      <c r="A224" s="76"/>
      <c r="B224" s="96" t="s">
        <v>12</v>
      </c>
      <c r="C224" s="65"/>
      <c r="D224" s="66">
        <f>D223/D7*100</f>
        <v>1.3903150885965321</v>
      </c>
      <c r="E224" s="66">
        <f>E223/E7*100</f>
        <v>1.3903150885965321</v>
      </c>
      <c r="F224" s="66">
        <f>F223/F7*100</f>
        <v>1.3903150885965321</v>
      </c>
    </row>
    <row r="225" spans="1:6" ht="17">
      <c r="A225" s="76"/>
      <c r="B225" s="96" t="s">
        <v>48</v>
      </c>
      <c r="C225" s="65"/>
      <c r="D225" s="66">
        <f>D224-D10</f>
        <v>-0.8096849114034681</v>
      </c>
      <c r="E225" s="66">
        <f>E224-E10</f>
        <v>-0.40968491140346797</v>
      </c>
      <c r="F225" s="66">
        <f>F224-F10</f>
        <v>-0.60968491140346792</v>
      </c>
    </row>
    <row r="226" spans="1:6">
      <c r="A226" s="76"/>
      <c r="B226" s="96"/>
      <c r="C226" s="65"/>
      <c r="D226" s="66"/>
      <c r="E226" s="66"/>
      <c r="F226" s="66"/>
    </row>
    <row r="227" spans="1:6" ht="85">
      <c r="A227" s="76"/>
      <c r="B227" s="15" t="s">
        <v>375</v>
      </c>
      <c r="C227" s="66"/>
      <c r="D227" s="66"/>
      <c r="E227" s="66"/>
      <c r="F227" s="66"/>
    </row>
    <row r="228" spans="1:6" ht="34">
      <c r="A228" s="76"/>
      <c r="B228" s="96" t="s">
        <v>371</v>
      </c>
      <c r="C228" s="66"/>
      <c r="D228" s="66">
        <f>D67/D69</f>
        <v>64.674499999999995</v>
      </c>
      <c r="E228" s="66">
        <f>E67/E69</f>
        <v>64.674499999999995</v>
      </c>
      <c r="F228" s="66">
        <f>F67/F69</f>
        <v>64.674499999999995</v>
      </c>
    </row>
    <row r="229" spans="1:6" ht="34">
      <c r="A229" s="76"/>
      <c r="B229" s="96" t="s">
        <v>372</v>
      </c>
      <c r="C229" s="66"/>
      <c r="D229" s="66">
        <f>D228/D22</f>
        <v>2.2073208191126277</v>
      </c>
      <c r="E229" s="66">
        <f>E228/E22</f>
        <v>2.2073208191126277</v>
      </c>
      <c r="F229" s="66">
        <f>F228/F22</f>
        <v>2.2073208191126277</v>
      </c>
    </row>
    <row r="230" spans="1:6" ht="17">
      <c r="A230" s="76"/>
      <c r="B230" s="96" t="s">
        <v>49</v>
      </c>
      <c r="C230" s="66"/>
      <c r="D230" s="66">
        <f>D164-D228</f>
        <v>2851.8474999999999</v>
      </c>
      <c r="E230" s="66">
        <f t="shared" ref="E230:F230" si="13">E164-E228</f>
        <v>2851.8474999999999</v>
      </c>
      <c r="F230" s="66">
        <f t="shared" si="13"/>
        <v>2851.8474999999999</v>
      </c>
    </row>
    <row r="231" spans="1:6" ht="17">
      <c r="A231" s="76"/>
      <c r="B231" s="96" t="s">
        <v>19</v>
      </c>
      <c r="C231" s="66"/>
      <c r="D231" s="66">
        <f>D230/D23</f>
        <v>570.36950000000002</v>
      </c>
      <c r="E231" s="66">
        <f>E230/E23</f>
        <v>570.36950000000002</v>
      </c>
      <c r="F231" s="66">
        <f>F230/F23</f>
        <v>570.36950000000002</v>
      </c>
    </row>
    <row r="232" spans="1:6" ht="17">
      <c r="A232" s="76"/>
      <c r="B232" s="96" t="s">
        <v>47</v>
      </c>
      <c r="C232" s="66"/>
      <c r="D232" s="66">
        <f>D230/D22</f>
        <v>97.332679180887368</v>
      </c>
      <c r="E232" s="66">
        <f>E230/E22</f>
        <v>97.332679180887368</v>
      </c>
      <c r="F232" s="66">
        <f>F230/F22</f>
        <v>97.332679180887368</v>
      </c>
    </row>
    <row r="233" spans="1:6" ht="17">
      <c r="A233" s="76"/>
      <c r="B233" s="96" t="s">
        <v>12</v>
      </c>
      <c r="C233" s="66"/>
      <c r="D233" s="66">
        <f>D232/D7*100</f>
        <v>1.4225764276657025</v>
      </c>
      <c r="E233" s="66">
        <f>E232/E7*100</f>
        <v>1.4225764276657025</v>
      </c>
      <c r="F233" s="66">
        <f>F232/F7*100</f>
        <v>1.4225764276657025</v>
      </c>
    </row>
    <row r="234" spans="1:6" ht="17">
      <c r="A234" s="76"/>
      <c r="B234" s="96" t="s">
        <v>48</v>
      </c>
      <c r="C234" s="66"/>
      <c r="D234" s="66">
        <f>D233-D10</f>
        <v>-0.77742357233429771</v>
      </c>
      <c r="E234" s="66">
        <f>E233-E10</f>
        <v>-0.37742357233429757</v>
      </c>
      <c r="F234" s="66">
        <f>F233-F10</f>
        <v>-0.57742357233429753</v>
      </c>
    </row>
    <row r="235" spans="1:6">
      <c r="C235" s="61"/>
    </row>
    <row r="236" spans="1:6" ht="51">
      <c r="A236" s="44">
        <v>5</v>
      </c>
      <c r="B236" s="3" t="s">
        <v>178</v>
      </c>
      <c r="C236" s="60"/>
      <c r="D236" s="58"/>
      <c r="E236" s="58"/>
      <c r="F236" s="58"/>
    </row>
    <row r="237" spans="1:6" ht="34">
      <c r="A237" s="44"/>
      <c r="B237" s="4" t="s">
        <v>274</v>
      </c>
      <c r="C237" s="60"/>
      <c r="D237" s="59"/>
      <c r="E237" s="58"/>
      <c r="F237" s="58"/>
    </row>
    <row r="238" spans="1:6" ht="17">
      <c r="A238" s="44"/>
      <c r="B238" s="59" t="s">
        <v>124</v>
      </c>
      <c r="C238" s="60"/>
      <c r="D238" s="58">
        <f>D170</f>
        <v>93.24</v>
      </c>
      <c r="E238" s="58">
        <f>E170</f>
        <v>93.24</v>
      </c>
      <c r="F238" s="58">
        <f>F170</f>
        <v>93.24</v>
      </c>
    </row>
    <row r="239" spans="1:6" ht="34">
      <c r="A239" s="59"/>
      <c r="B239" s="59" t="s">
        <v>203</v>
      </c>
      <c r="C239" s="60"/>
      <c r="D239" s="58">
        <f>D172</f>
        <v>2731.9319999999998</v>
      </c>
      <c r="E239" s="58">
        <f>E172</f>
        <v>2731.9319999999998</v>
      </c>
      <c r="F239" s="58">
        <f>F172</f>
        <v>2731.9319999999998</v>
      </c>
    </row>
    <row r="240" spans="1:6" ht="17">
      <c r="A240" s="59"/>
      <c r="B240" s="59" t="s">
        <v>119</v>
      </c>
      <c r="C240" s="60"/>
      <c r="D240" s="58">
        <f>D171</f>
        <v>1.3627594270681087</v>
      </c>
      <c r="E240" s="58">
        <f>E171</f>
        <v>1.3627594270681087</v>
      </c>
      <c r="F240" s="58">
        <f>F171</f>
        <v>1.3627594270681087</v>
      </c>
    </row>
    <row r="241" spans="1:6" ht="34">
      <c r="A241" s="59"/>
      <c r="B241" s="59" t="s">
        <v>61</v>
      </c>
      <c r="C241" s="60"/>
      <c r="D241" s="58">
        <f>D240-D10</f>
        <v>-0.83724057293189147</v>
      </c>
      <c r="E241" s="58">
        <f>E240-E10</f>
        <v>-0.43724057293189134</v>
      </c>
      <c r="F241" s="58">
        <f>F240-F10</f>
        <v>-0.63724057293189129</v>
      </c>
    </row>
    <row r="242" spans="1:6" ht="34">
      <c r="A242" s="59"/>
      <c r="B242" s="59" t="s">
        <v>63</v>
      </c>
      <c r="C242" s="60"/>
      <c r="D242" s="58">
        <f>D10-D240</f>
        <v>0.83724057293189147</v>
      </c>
      <c r="E242" s="58">
        <f>E10-E240</f>
        <v>0.43724057293189134</v>
      </c>
      <c r="F242" s="58">
        <f>F10-F240</f>
        <v>0.63724057293189129</v>
      </c>
    </row>
    <row r="243" spans="1:6" ht="34">
      <c r="A243" s="59"/>
      <c r="B243" s="59" t="s">
        <v>62</v>
      </c>
      <c r="C243" s="60"/>
      <c r="D243" s="58">
        <f>D242*D238/D240</f>
        <v>57.284000000000013</v>
      </c>
      <c r="E243" s="58">
        <f t="shared" ref="E243:F243" si="14">E242*E238/E240</f>
        <v>29.916000000000007</v>
      </c>
      <c r="F243" s="58">
        <f t="shared" si="14"/>
        <v>43.6</v>
      </c>
    </row>
    <row r="244" spans="1:6" ht="34">
      <c r="A244" s="59"/>
      <c r="B244" s="59" t="s">
        <v>204</v>
      </c>
      <c r="C244" s="60"/>
      <c r="D244" s="58">
        <f>D243*D22</f>
        <v>1678.4212000000005</v>
      </c>
      <c r="E244" s="58">
        <f>E243*E22</f>
        <v>876.53880000000026</v>
      </c>
      <c r="F244" s="58">
        <f>F243*F22</f>
        <v>1277.48</v>
      </c>
    </row>
    <row r="245" spans="1:6" ht="34">
      <c r="A245" s="59"/>
      <c r="B245" s="59" t="s">
        <v>199</v>
      </c>
      <c r="C245" s="60"/>
      <c r="D245" s="58">
        <f>D244/D25</f>
        <v>16.953749494949498</v>
      </c>
      <c r="E245" s="58">
        <f>E244/E25</f>
        <v>8.853927272727276</v>
      </c>
      <c r="F245" s="58">
        <f>F244/F25</f>
        <v>12.903838383838384</v>
      </c>
    </row>
    <row r="246" spans="1:6" ht="17">
      <c r="A246" s="59"/>
      <c r="B246" s="59" t="s">
        <v>179</v>
      </c>
      <c r="C246" s="60"/>
      <c r="D246" s="58">
        <f>D245/D7*100</f>
        <v>0.24778938168590323</v>
      </c>
      <c r="E246" s="58">
        <f>E245/E7*100</f>
        <v>0.12940554330206483</v>
      </c>
      <c r="F246" s="58">
        <f>F245/F7*100</f>
        <v>0.18859746249398399</v>
      </c>
    </row>
    <row r="247" spans="1:6" ht="51">
      <c r="A247" s="59"/>
      <c r="B247" s="59" t="s">
        <v>180</v>
      </c>
      <c r="C247" s="60"/>
      <c r="D247" s="58">
        <f>D269-D246</f>
        <v>0.31424723705928015</v>
      </c>
      <c r="E247" s="58">
        <f>E269-E246</f>
        <v>0.43263107544311857</v>
      </c>
      <c r="F247" s="58">
        <f>F269-F246</f>
        <v>0.37343915625119939</v>
      </c>
    </row>
    <row r="248" spans="1:6" ht="34">
      <c r="A248" s="59"/>
      <c r="B248" s="59" t="s">
        <v>64</v>
      </c>
      <c r="C248" s="60"/>
      <c r="D248" s="58">
        <f>D247-D18</f>
        <v>9.0456018371830593E-3</v>
      </c>
      <c r="E248" s="58">
        <f>E247-E18</f>
        <v>0.18846976726544093</v>
      </c>
      <c r="F248" s="58">
        <f>F247-F18</f>
        <v>4.1266213730405343E-2</v>
      </c>
    </row>
    <row r="249" spans="1:6" ht="51">
      <c r="A249" s="59"/>
      <c r="B249" s="59" t="s">
        <v>65</v>
      </c>
      <c r="C249" s="60"/>
      <c r="D249" s="58">
        <f>D248-D246</f>
        <v>-0.23874377984872017</v>
      </c>
      <c r="E249" s="58">
        <f t="shared" ref="E249:F249" si="15">E248-E246</f>
        <v>5.90642239633761E-2</v>
      </c>
      <c r="F249" s="58">
        <f t="shared" si="15"/>
        <v>-0.14733124876357864</v>
      </c>
    </row>
    <row r="250" spans="1:6">
      <c r="A250" s="59"/>
      <c r="B250" s="59"/>
      <c r="C250" s="60"/>
      <c r="D250" s="58"/>
      <c r="E250" s="58"/>
      <c r="F250" s="58"/>
    </row>
    <row r="251" spans="1:6" ht="34">
      <c r="A251" s="59"/>
      <c r="B251" s="4" t="s">
        <v>335</v>
      </c>
      <c r="C251" s="60"/>
      <c r="D251" s="58"/>
      <c r="E251" s="58"/>
      <c r="F251" s="58"/>
    </row>
    <row r="252" spans="1:6" ht="17">
      <c r="A252" s="59"/>
      <c r="B252" s="59" t="s">
        <v>124</v>
      </c>
      <c r="C252" s="60"/>
      <c r="D252" s="58">
        <f>D178</f>
        <v>153.81814499999999</v>
      </c>
      <c r="E252" s="58">
        <f>E178</f>
        <v>153.81814499999999</v>
      </c>
      <c r="F252" s="58">
        <f>F178</f>
        <v>153.81814499999999</v>
      </c>
    </row>
    <row r="253" spans="1:6" ht="34">
      <c r="A253" s="59"/>
      <c r="B253" s="59" t="s">
        <v>203</v>
      </c>
      <c r="C253" s="60"/>
      <c r="D253" s="58">
        <f>D172</f>
        <v>2731.9319999999998</v>
      </c>
      <c r="E253" s="58">
        <f>E172</f>
        <v>2731.9319999999998</v>
      </c>
      <c r="F253" s="58">
        <f>F172</f>
        <v>2731.9319999999998</v>
      </c>
    </row>
    <row r="254" spans="1:6" ht="17">
      <c r="A254" s="59"/>
      <c r="B254" s="59" t="s">
        <v>119</v>
      </c>
      <c r="C254" s="60"/>
      <c r="D254" s="58">
        <f>D179</f>
        <v>2.248145936860567</v>
      </c>
      <c r="E254" s="58">
        <f>E179</f>
        <v>2.248145936860567</v>
      </c>
      <c r="F254" s="58">
        <f>F179</f>
        <v>2.248145936860567</v>
      </c>
    </row>
    <row r="255" spans="1:6" ht="34">
      <c r="A255" s="59"/>
      <c r="B255" s="59" t="s">
        <v>61</v>
      </c>
      <c r="C255" s="60"/>
      <c r="D255" s="58">
        <f>D254-D10</f>
        <v>4.8145936860566785E-2</v>
      </c>
      <c r="E255" s="58">
        <f>E254-E10</f>
        <v>0.44814593686056692</v>
      </c>
      <c r="F255" s="58">
        <f>F254-F10</f>
        <v>0.24814593686056696</v>
      </c>
    </row>
    <row r="256" spans="1:6" ht="34">
      <c r="A256" s="59"/>
      <c r="B256" s="59" t="s">
        <v>63</v>
      </c>
      <c r="C256" s="60"/>
      <c r="D256" s="58">
        <f>D10-D254</f>
        <v>-4.8145936860566785E-2</v>
      </c>
      <c r="E256" s="58">
        <f>E10-E254</f>
        <v>-0.44814593686056692</v>
      </c>
      <c r="F256" s="58">
        <f>F10-F254</f>
        <v>-0.24814593686056696</v>
      </c>
    </row>
    <row r="257" spans="1:6" ht="34">
      <c r="A257" s="59"/>
      <c r="B257" s="59" t="s">
        <v>62</v>
      </c>
      <c r="C257" s="60"/>
      <c r="D257" s="58">
        <f>D256*D252/D254</f>
        <v>-3.294144999999979</v>
      </c>
      <c r="E257" s="58">
        <f t="shared" ref="E257:F257" si="16">E256*E252/E254</f>
        <v>-30.662144999999992</v>
      </c>
      <c r="F257" s="58">
        <f t="shared" si="16"/>
        <v>-16.978144999999991</v>
      </c>
    </row>
    <row r="258" spans="1:6" ht="34">
      <c r="A258" s="59"/>
      <c r="B258" s="59" t="s">
        <v>204</v>
      </c>
      <c r="C258" s="60"/>
      <c r="D258" s="58">
        <f>D257*D22</f>
        <v>-96.518448499999394</v>
      </c>
      <c r="E258" s="58">
        <f>E257*E22</f>
        <v>-898.40084849999982</v>
      </c>
      <c r="F258" s="58">
        <f>F257*F22</f>
        <v>-497.45964849999973</v>
      </c>
    </row>
    <row r="259" spans="1:6" ht="34">
      <c r="A259" s="59"/>
      <c r="B259" s="59" t="s">
        <v>199</v>
      </c>
      <c r="C259" s="60"/>
      <c r="D259" s="58">
        <f>D258/D25</f>
        <v>-0.97493382323231714</v>
      </c>
      <c r="E259" s="58">
        <f>E258/E25</f>
        <v>-9.074756045454544</v>
      </c>
      <c r="F259" s="58">
        <f>F258/F25</f>
        <v>-5.0248449343434318</v>
      </c>
    </row>
    <row r="260" spans="1:6" ht="17">
      <c r="A260" s="59"/>
      <c r="B260" s="59" t="s">
        <v>179</v>
      </c>
      <c r="C260" s="60"/>
      <c r="D260" s="58">
        <f>D259/D7*100</f>
        <v>-1.4249252020349563E-2</v>
      </c>
      <c r="E260" s="58">
        <f>E259/E7*100</f>
        <v>-0.13263309040418803</v>
      </c>
      <c r="F260" s="58">
        <f>F259/F7*100</f>
        <v>-7.3441171212268813E-2</v>
      </c>
    </row>
    <row r="261" spans="1:6" ht="51">
      <c r="A261" s="59"/>
      <c r="B261" s="59" t="s">
        <v>180</v>
      </c>
      <c r="C261" s="60"/>
      <c r="D261" s="58">
        <f>D269-D260</f>
        <v>0.57628587076553295</v>
      </c>
      <c r="E261" s="58">
        <f>E269-E260</f>
        <v>0.69466970914937143</v>
      </c>
      <c r="F261" s="58">
        <f>F269-F260</f>
        <v>0.63547778995745219</v>
      </c>
    </row>
    <row r="262" spans="1:6" ht="34">
      <c r="A262" s="59"/>
      <c r="B262" s="59" t="s">
        <v>64</v>
      </c>
      <c r="C262" s="60"/>
      <c r="D262" s="58">
        <f>D261-D18</f>
        <v>0.27108423554343586</v>
      </c>
      <c r="E262" s="58">
        <f>E261-E18</f>
        <v>0.45050840097169376</v>
      </c>
      <c r="F262" s="58">
        <f>F261-F18</f>
        <v>0.30330484743665814</v>
      </c>
    </row>
    <row r="263" spans="1:6" ht="51">
      <c r="A263" s="59"/>
      <c r="B263" s="59" t="s">
        <v>65</v>
      </c>
      <c r="C263" s="60"/>
      <c r="D263" s="58">
        <f>D262-D260</f>
        <v>0.2853334875637854</v>
      </c>
      <c r="E263" s="58">
        <f t="shared" ref="E263:F263" si="17">E262-E260</f>
        <v>0.58314149137588178</v>
      </c>
      <c r="F263" s="58">
        <f t="shared" si="17"/>
        <v>0.37674601864892698</v>
      </c>
    </row>
    <row r="264" spans="1:6">
      <c r="C264" s="61"/>
    </row>
    <row r="265" spans="1:6" ht="34">
      <c r="A265" s="44">
        <v>6</v>
      </c>
      <c r="B265" s="8" t="s">
        <v>376</v>
      </c>
      <c r="C265" s="67"/>
      <c r="D265" s="68"/>
      <c r="E265" s="68"/>
      <c r="F265" s="68"/>
    </row>
    <row r="266" spans="1:6" ht="34">
      <c r="A266" s="44"/>
      <c r="B266" s="9" t="s">
        <v>377</v>
      </c>
      <c r="C266" s="67"/>
      <c r="D266" s="68"/>
      <c r="E266" s="68"/>
      <c r="F266" s="68"/>
    </row>
    <row r="267" spans="1:6" ht="17">
      <c r="A267" s="69"/>
      <c r="B267" s="69" t="s">
        <v>35</v>
      </c>
      <c r="C267" s="67"/>
      <c r="D267" s="68">
        <f>D134</f>
        <v>3807</v>
      </c>
      <c r="E267" s="68">
        <f>D134</f>
        <v>3807</v>
      </c>
      <c r="F267" s="68">
        <f>D134</f>
        <v>3807</v>
      </c>
    </row>
    <row r="268" spans="1:6" ht="17">
      <c r="A268" s="69"/>
      <c r="B268" s="69" t="s">
        <v>176</v>
      </c>
      <c r="C268" s="67"/>
      <c r="D268" s="68">
        <f>D135</f>
        <v>38.454545454545453</v>
      </c>
      <c r="E268" s="68">
        <f>D135</f>
        <v>38.454545454545453</v>
      </c>
      <c r="F268" s="68">
        <f>D135</f>
        <v>38.454545454545453</v>
      </c>
    </row>
    <row r="269" spans="1:6" ht="17">
      <c r="A269" s="69"/>
      <c r="B269" s="69" t="s">
        <v>12</v>
      </c>
      <c r="C269" s="67"/>
      <c r="D269" s="68">
        <f>D268/D7*100</f>
        <v>0.5620366187451834</v>
      </c>
      <c r="E269" s="68">
        <f>E268/E7*100</f>
        <v>0.5620366187451834</v>
      </c>
      <c r="F269" s="68">
        <f>F268/F7*100</f>
        <v>0.5620366187451834</v>
      </c>
    </row>
    <row r="270" spans="1:6" ht="17">
      <c r="A270" s="69"/>
      <c r="B270" s="69" t="s">
        <v>25</v>
      </c>
      <c r="C270" s="67"/>
      <c r="D270" s="68">
        <f>D269-D18</f>
        <v>0.25683498352308631</v>
      </c>
      <c r="E270" s="68">
        <f>E269-E18</f>
        <v>0.31787531056750573</v>
      </c>
      <c r="F270" s="68">
        <f>F269-F18</f>
        <v>0.22986367622438936</v>
      </c>
    </row>
    <row r="271" spans="1:6">
      <c r="C271" s="61"/>
    </row>
    <row r="272" spans="1:6" ht="34">
      <c r="A272" s="44">
        <v>7</v>
      </c>
      <c r="B272" s="6" t="s">
        <v>378</v>
      </c>
      <c r="C272" s="47"/>
      <c r="D272" s="46"/>
      <c r="E272" s="46"/>
      <c r="F272" s="46"/>
    </row>
    <row r="273" spans="1:6" ht="38" customHeight="1">
      <c r="A273" s="44"/>
      <c r="B273" s="7" t="s">
        <v>379</v>
      </c>
      <c r="C273" s="47"/>
      <c r="D273" s="46"/>
      <c r="E273" s="46"/>
      <c r="F273" s="46"/>
    </row>
    <row r="274" spans="1:6" ht="17">
      <c r="A274" s="44"/>
      <c r="B274" s="44" t="s">
        <v>29</v>
      </c>
      <c r="C274" s="47"/>
      <c r="D274" s="46">
        <f>D275/D25</f>
        <v>0</v>
      </c>
      <c r="E274" s="46">
        <f>E275/E25</f>
        <v>0</v>
      </c>
      <c r="F274" s="46">
        <f>F275/F25</f>
        <v>0</v>
      </c>
    </row>
    <row r="275" spans="1:6" ht="17">
      <c r="A275" s="44"/>
      <c r="B275" s="44" t="s">
        <v>28</v>
      </c>
      <c r="C275" s="47"/>
      <c r="D275" s="46">
        <f>(D45/100)*D136</f>
        <v>0</v>
      </c>
      <c r="E275" s="46">
        <f>(E45/100)*E136</f>
        <v>0</v>
      </c>
      <c r="F275" s="46">
        <f>(F45/100)*F136</f>
        <v>0</v>
      </c>
    </row>
    <row r="276" spans="1:6" ht="34">
      <c r="A276" s="44"/>
      <c r="B276" s="44" t="s">
        <v>21</v>
      </c>
      <c r="C276" s="47"/>
      <c r="D276" s="46">
        <f>D278/D25</f>
        <v>21.424686868686866</v>
      </c>
      <c r="E276" s="46">
        <f>E278/E25</f>
        <v>21.424686868686866</v>
      </c>
      <c r="F276" s="46">
        <f>F278/F25</f>
        <v>21.424686868686866</v>
      </c>
    </row>
    <row r="277" spans="1:6" ht="17">
      <c r="A277" s="44"/>
      <c r="B277" s="44" t="s">
        <v>12</v>
      </c>
      <c r="C277" s="47"/>
      <c r="D277" s="46">
        <f>D276/D7*100</f>
        <v>0.3131348563093666</v>
      </c>
      <c r="E277" s="46">
        <f>E276/E7*100</f>
        <v>0.3131348563093666</v>
      </c>
      <c r="F277" s="46">
        <f>F276/F7*100</f>
        <v>0.3131348563093666</v>
      </c>
    </row>
    <row r="278" spans="1:6" ht="17">
      <c r="A278" s="44"/>
      <c r="B278" s="44" t="s">
        <v>13</v>
      </c>
      <c r="C278" s="47"/>
      <c r="D278" s="46">
        <f>D138+D275</f>
        <v>2121.0439999999999</v>
      </c>
      <c r="E278" s="46">
        <f>E138+E275</f>
        <v>2121.0439999999999</v>
      </c>
      <c r="F278" s="46">
        <f>F138+F275</f>
        <v>2121.0439999999999</v>
      </c>
    </row>
    <row r="279" spans="1:6" ht="17">
      <c r="A279" s="44"/>
      <c r="B279" s="44" t="s">
        <v>25</v>
      </c>
      <c r="C279" s="47"/>
      <c r="D279" s="46">
        <f>D277-D18</f>
        <v>7.9332210872695152E-3</v>
      </c>
      <c r="E279" s="46">
        <f>E277-E18</f>
        <v>6.8973548131688961E-2</v>
      </c>
      <c r="F279" s="46">
        <f>F277-F18</f>
        <v>-1.9038086211427441E-2</v>
      </c>
    </row>
    <row r="280" spans="1:6">
      <c r="A280" s="44"/>
      <c r="B280" s="44"/>
      <c r="C280" s="47"/>
      <c r="D280" s="46"/>
      <c r="E280" s="46"/>
      <c r="F280" s="46"/>
    </row>
    <row r="281" spans="1:6" ht="34">
      <c r="A281" s="44"/>
      <c r="B281" s="7" t="s">
        <v>380</v>
      </c>
      <c r="C281" s="47"/>
      <c r="D281" s="46"/>
      <c r="E281" s="46"/>
      <c r="F281" s="46"/>
    </row>
    <row r="282" spans="1:6" ht="17">
      <c r="A282" s="44"/>
      <c r="B282" s="44" t="s">
        <v>29</v>
      </c>
      <c r="C282" s="47"/>
      <c r="D282" s="46">
        <f>D283/D25</f>
        <v>1.7029858585858584</v>
      </c>
      <c r="E282" s="46">
        <f>E283/E25</f>
        <v>1.7029858585858584</v>
      </c>
      <c r="F282" s="46">
        <f>F283/F25</f>
        <v>1.7029858585858584</v>
      </c>
    </row>
    <row r="283" spans="1:6" ht="17">
      <c r="A283" s="44"/>
      <c r="B283" s="44" t="s">
        <v>40</v>
      </c>
      <c r="C283" s="47"/>
      <c r="D283" s="46">
        <f>(D46/100)*D136</f>
        <v>168.59559999999999</v>
      </c>
      <c r="E283" s="46">
        <f>(E46/100)*E136</f>
        <v>168.59559999999999</v>
      </c>
      <c r="F283" s="46">
        <f>(F46/100)*F136</f>
        <v>168.59559999999999</v>
      </c>
    </row>
    <row r="284" spans="1:6" ht="34">
      <c r="A284" s="44"/>
      <c r="B284" s="44" t="s">
        <v>21</v>
      </c>
      <c r="C284" s="47"/>
      <c r="D284" s="46">
        <f>D286/D25</f>
        <v>23.127672727272728</v>
      </c>
      <c r="E284" s="46">
        <f>E286/E25</f>
        <v>23.127672727272728</v>
      </c>
      <c r="F284" s="46">
        <f>F286/F25</f>
        <v>23.127672727272728</v>
      </c>
    </row>
    <row r="285" spans="1:6" ht="17">
      <c r="A285" s="44"/>
      <c r="B285" s="44" t="s">
        <v>12</v>
      </c>
      <c r="C285" s="47"/>
      <c r="D285" s="46">
        <f>D284/D7*100</f>
        <v>0.33802503255294836</v>
      </c>
      <c r="E285" s="46">
        <f>E284/E7*100</f>
        <v>0.33802503255294836</v>
      </c>
      <c r="F285" s="46">
        <f>F284/F7*100</f>
        <v>0.33802503255294836</v>
      </c>
    </row>
    <row r="286" spans="1:6" ht="17">
      <c r="A286" s="44"/>
      <c r="B286" s="44" t="s">
        <v>41</v>
      </c>
      <c r="C286" s="47"/>
      <c r="D286" s="46">
        <f>D138+D283</f>
        <v>2289.6396</v>
      </c>
      <c r="E286" s="46">
        <f>E138+E283</f>
        <v>2289.6396</v>
      </c>
      <c r="F286" s="46">
        <f>F138+F283</f>
        <v>2289.6396</v>
      </c>
    </row>
    <row r="287" spans="1:6" ht="17">
      <c r="A287" s="44"/>
      <c r="B287" s="44" t="s">
        <v>25</v>
      </c>
      <c r="C287" s="47"/>
      <c r="D287" s="46">
        <f>D285-D18</f>
        <v>3.2823397330851267E-2</v>
      </c>
      <c r="E287" s="46">
        <f>E285-E18</f>
        <v>9.3863724375270713E-2</v>
      </c>
      <c r="F287" s="46">
        <f>F285-F18</f>
        <v>5.8520900321543112E-3</v>
      </c>
    </row>
    <row r="288" spans="1:6">
      <c r="A288" s="44"/>
      <c r="B288" s="44"/>
      <c r="C288" s="47"/>
      <c r="D288" s="46"/>
      <c r="E288" s="46"/>
      <c r="F288" s="46"/>
    </row>
    <row r="289" spans="1:6" ht="34">
      <c r="A289" s="44"/>
      <c r="B289" s="19" t="s">
        <v>381</v>
      </c>
      <c r="C289" s="47"/>
      <c r="D289" s="46"/>
      <c r="E289" s="46"/>
      <c r="F289" s="46"/>
    </row>
    <row r="290" spans="1:6" ht="17">
      <c r="A290" s="44"/>
      <c r="B290" s="44" t="s">
        <v>29</v>
      </c>
      <c r="C290" s="47"/>
      <c r="D290" s="46">
        <f>D291/D25</f>
        <v>3.4059717171717168</v>
      </c>
      <c r="E290" s="46">
        <f>E291/E25</f>
        <v>3.4059717171717168</v>
      </c>
      <c r="F290" s="46">
        <f>F291/F25</f>
        <v>3.4059717171717168</v>
      </c>
    </row>
    <row r="291" spans="1:6" ht="17">
      <c r="A291" s="44"/>
      <c r="B291" s="44" t="s">
        <v>40</v>
      </c>
      <c r="C291" s="47"/>
      <c r="D291" s="46">
        <f>(D47/100)*D136</f>
        <v>337.19119999999998</v>
      </c>
      <c r="E291" s="46">
        <f>(E47/100)*E136</f>
        <v>337.19119999999998</v>
      </c>
      <c r="F291" s="46">
        <f>(F47/100)*F136</f>
        <v>337.19119999999998</v>
      </c>
    </row>
    <row r="292" spans="1:6" ht="34">
      <c r="A292" s="44"/>
      <c r="B292" s="44" t="s">
        <v>21</v>
      </c>
      <c r="C292" s="47"/>
      <c r="D292" s="46">
        <f>D294/D25</f>
        <v>24.830658585858586</v>
      </c>
      <c r="E292" s="46">
        <f>E294/E25</f>
        <v>24.830658585858586</v>
      </c>
      <c r="F292" s="46">
        <f>F294/F25</f>
        <v>24.830658585858586</v>
      </c>
    </row>
    <row r="293" spans="1:6" ht="17">
      <c r="A293" s="44"/>
      <c r="B293" s="44" t="s">
        <v>12</v>
      </c>
      <c r="C293" s="47"/>
      <c r="D293" s="46">
        <f>D292/D7*100</f>
        <v>0.36291520879653005</v>
      </c>
      <c r="E293" s="46">
        <f>E292/E7*100</f>
        <v>0.36291520879653005</v>
      </c>
      <c r="F293" s="46">
        <f>F292/F7*100</f>
        <v>0.36291520879653005</v>
      </c>
    </row>
    <row r="294" spans="1:6" ht="17">
      <c r="A294" s="44"/>
      <c r="B294" s="44" t="s">
        <v>41</v>
      </c>
      <c r="C294" s="47"/>
      <c r="D294" s="46">
        <f>D291+D138</f>
        <v>2458.2352000000001</v>
      </c>
      <c r="E294" s="46">
        <f>E291+E138</f>
        <v>2458.2352000000001</v>
      </c>
      <c r="F294" s="46">
        <f>F291+F138</f>
        <v>2458.2352000000001</v>
      </c>
    </row>
    <row r="295" spans="1:6" ht="17">
      <c r="A295" s="44"/>
      <c r="B295" s="44" t="s">
        <v>25</v>
      </c>
      <c r="C295" s="47"/>
      <c r="D295" s="46">
        <f>D293-D18</f>
        <v>5.7713573574432964E-2</v>
      </c>
      <c r="E295" s="46">
        <f>E293-E18</f>
        <v>0.11875390061885241</v>
      </c>
      <c r="F295" s="46">
        <f>F293-F18</f>
        <v>3.0742266275736008E-2</v>
      </c>
    </row>
    <row r="296" spans="1:6">
      <c r="A296" s="44"/>
      <c r="B296" s="44"/>
      <c r="C296" s="47"/>
      <c r="D296" s="46"/>
      <c r="E296" s="46"/>
      <c r="F296" s="46"/>
    </row>
    <row r="297" spans="1:6">
      <c r="C297" s="61"/>
    </row>
    <row r="298" spans="1:6">
      <c r="C298" s="61"/>
    </row>
    <row r="299" spans="1:6" ht="17">
      <c r="A299" s="44">
        <v>8</v>
      </c>
      <c r="B299" s="3" t="s">
        <v>289</v>
      </c>
      <c r="C299" s="60"/>
      <c r="D299" s="58"/>
      <c r="E299" s="58"/>
      <c r="F299" s="58"/>
    </row>
    <row r="300" spans="1:6" ht="40" customHeight="1">
      <c r="A300" s="44"/>
      <c r="B300" s="20" t="s">
        <v>290</v>
      </c>
      <c r="C300" s="60"/>
      <c r="D300" s="58"/>
      <c r="E300" s="58"/>
      <c r="F300" s="58"/>
    </row>
    <row r="301" spans="1:6" ht="17">
      <c r="A301" s="59"/>
      <c r="B301" s="59" t="s">
        <v>29</v>
      </c>
      <c r="C301" s="60"/>
      <c r="D301" s="58">
        <f>D302/D27</f>
        <v>2.4085085714285714</v>
      </c>
      <c r="E301" s="58">
        <f>E302/E27</f>
        <v>2.4085085714285714</v>
      </c>
      <c r="F301" s="58">
        <f>F302/F27</f>
        <v>2.4085085714285714</v>
      </c>
    </row>
    <row r="302" spans="1:6" ht="17">
      <c r="A302" s="59"/>
      <c r="B302" s="59" t="s">
        <v>28</v>
      </c>
      <c r="C302" s="60"/>
      <c r="D302" s="58">
        <f>(D49/100)*D136</f>
        <v>84.297799999999995</v>
      </c>
      <c r="E302" s="58">
        <f>(E49/100)*E136</f>
        <v>84.297799999999995</v>
      </c>
      <c r="F302" s="58">
        <f>(F49/100)*F136</f>
        <v>84.297799999999995</v>
      </c>
    </row>
    <row r="303" spans="1:6" ht="34">
      <c r="A303" s="59"/>
      <c r="B303" s="59" t="s">
        <v>21</v>
      </c>
      <c r="C303" s="60"/>
      <c r="D303" s="58">
        <f>D301+(D138/D27)</f>
        <v>63.009765714285706</v>
      </c>
      <c r="E303" s="58">
        <f>E301+(E138/E27)</f>
        <v>63.009765714285706</v>
      </c>
      <c r="F303" s="58">
        <f>F301+(F138/F27)</f>
        <v>63.009765714285706</v>
      </c>
    </row>
    <row r="304" spans="1:6" ht="17">
      <c r="A304" s="59"/>
      <c r="B304" s="59" t="s">
        <v>12</v>
      </c>
      <c r="C304" s="60"/>
      <c r="D304" s="58">
        <f>D303/D7*100</f>
        <v>0.92092612853384537</v>
      </c>
      <c r="E304" s="58">
        <f>E303/E7*100</f>
        <v>0.92092612853384537</v>
      </c>
      <c r="F304" s="58">
        <f>F303/F7*100</f>
        <v>0.92092612853384537</v>
      </c>
    </row>
    <row r="305" spans="1:6" ht="17">
      <c r="A305" s="59"/>
      <c r="B305" s="59" t="s">
        <v>13</v>
      </c>
      <c r="C305" s="60"/>
      <c r="D305" s="58">
        <f>D302+D138</f>
        <v>2205.3417999999997</v>
      </c>
      <c r="E305" s="58">
        <f>E302+E138</f>
        <v>2205.3417999999997</v>
      </c>
      <c r="F305" s="58">
        <f>F302+F138</f>
        <v>2205.3417999999997</v>
      </c>
    </row>
    <row r="306" spans="1:6" ht="17">
      <c r="A306" s="59"/>
      <c r="B306" s="59" t="s">
        <v>25</v>
      </c>
      <c r="C306" s="60"/>
      <c r="D306" s="58">
        <f>D304-D18</f>
        <v>0.61572449331174828</v>
      </c>
      <c r="E306" s="58">
        <f>E304-E18</f>
        <v>0.6767648203561677</v>
      </c>
      <c r="F306" s="58">
        <f>F304-F18</f>
        <v>0.58875318601305127</v>
      </c>
    </row>
    <row r="307" spans="1:6">
      <c r="A307" s="59"/>
      <c r="B307" s="59"/>
      <c r="C307" s="60"/>
      <c r="D307" s="58"/>
      <c r="E307" s="58"/>
      <c r="F307" s="58"/>
    </row>
    <row r="308" spans="1:6" ht="34">
      <c r="A308" s="59"/>
      <c r="B308" s="4" t="s">
        <v>349</v>
      </c>
      <c r="C308" s="60"/>
      <c r="D308" s="58"/>
      <c r="E308" s="58"/>
      <c r="F308" s="58"/>
    </row>
    <row r="309" spans="1:6" ht="17">
      <c r="A309" s="59"/>
      <c r="B309" s="59" t="s">
        <v>29</v>
      </c>
      <c r="C309" s="60"/>
      <c r="D309" s="58">
        <f>D310/D27</f>
        <v>4.8170171428571429</v>
      </c>
      <c r="E309" s="58">
        <f>E310/E27</f>
        <v>4.8170171428571429</v>
      </c>
      <c r="F309" s="58">
        <f>F310/F27</f>
        <v>4.8170171428571429</v>
      </c>
    </row>
    <row r="310" spans="1:6" ht="17">
      <c r="A310" s="59"/>
      <c r="B310" s="59" t="s">
        <v>28</v>
      </c>
      <c r="C310" s="60"/>
      <c r="D310" s="58">
        <f>(D50/100)*D136</f>
        <v>168.59559999999999</v>
      </c>
      <c r="E310" s="58">
        <f>(E50/100)*E136</f>
        <v>168.59559999999999</v>
      </c>
      <c r="F310" s="58">
        <f>(F50/100)*F136</f>
        <v>168.59559999999999</v>
      </c>
    </row>
    <row r="311" spans="1:6" ht="34">
      <c r="A311" s="59"/>
      <c r="B311" s="59" t="s">
        <v>21</v>
      </c>
      <c r="C311" s="60"/>
      <c r="D311" s="58">
        <f>D309+(D138/D27)</f>
        <v>65.418274285714276</v>
      </c>
      <c r="E311" s="58">
        <f>E309+(E138/E27)</f>
        <v>65.418274285714276</v>
      </c>
      <c r="F311" s="58">
        <f>F309+(F138/F27)</f>
        <v>65.418274285714276</v>
      </c>
    </row>
    <row r="312" spans="1:6" ht="17">
      <c r="A312" s="59"/>
      <c r="B312" s="59" t="s">
        <v>12</v>
      </c>
      <c r="C312" s="60"/>
      <c r="D312" s="58">
        <f>D311/D7*100</f>
        <v>0.95612794922119659</v>
      </c>
      <c r="E312" s="58">
        <f>E311/E7*100</f>
        <v>0.95612794922119659</v>
      </c>
      <c r="F312" s="58">
        <f>F311/F7*100</f>
        <v>0.95612794922119659</v>
      </c>
    </row>
    <row r="313" spans="1:6" ht="17">
      <c r="A313" s="59"/>
      <c r="B313" s="59" t="s">
        <v>13</v>
      </c>
      <c r="C313" s="60"/>
      <c r="D313" s="58">
        <f>D310+D138</f>
        <v>2289.6396</v>
      </c>
      <c r="E313" s="58">
        <f>E310+E138</f>
        <v>2289.6396</v>
      </c>
      <c r="F313" s="58">
        <f>F310+F138</f>
        <v>2289.6396</v>
      </c>
    </row>
    <row r="314" spans="1:6" ht="17">
      <c r="A314" s="59"/>
      <c r="B314" s="59" t="s">
        <v>25</v>
      </c>
      <c r="C314" s="60"/>
      <c r="D314" s="58">
        <f>D312-D18</f>
        <v>0.6509263139990995</v>
      </c>
      <c r="E314" s="58">
        <f>E312-E18</f>
        <v>0.71196664104351892</v>
      </c>
      <c r="F314" s="58">
        <f>F312-F18</f>
        <v>0.62395500670040249</v>
      </c>
    </row>
    <row r="315" spans="1:6">
      <c r="A315" s="59"/>
      <c r="B315" s="59"/>
      <c r="C315" s="60"/>
      <c r="D315" s="58"/>
      <c r="E315" s="58"/>
      <c r="F315" s="58"/>
    </row>
    <row r="316" spans="1:6" ht="34">
      <c r="A316" s="59"/>
      <c r="B316" s="20" t="s">
        <v>350</v>
      </c>
      <c r="C316" s="60"/>
      <c r="D316" s="58"/>
      <c r="E316" s="58"/>
      <c r="F316" s="58"/>
    </row>
    <row r="317" spans="1:6" ht="17">
      <c r="A317" s="59"/>
      <c r="B317" s="59" t="s">
        <v>29</v>
      </c>
      <c r="C317" s="60"/>
      <c r="D317" s="58">
        <f>D318/D27</f>
        <v>9.6340342857142858</v>
      </c>
      <c r="E317" s="58">
        <f>E318/E27</f>
        <v>9.6340342857142858</v>
      </c>
      <c r="F317" s="58">
        <f>F318/F27</f>
        <v>9.6340342857142858</v>
      </c>
    </row>
    <row r="318" spans="1:6" ht="17">
      <c r="A318" s="59"/>
      <c r="B318" s="59" t="s">
        <v>28</v>
      </c>
      <c r="C318" s="60"/>
      <c r="D318" s="58">
        <f>(D51/100)*D136</f>
        <v>337.19119999999998</v>
      </c>
      <c r="E318" s="58">
        <f>(E51/100)*E136</f>
        <v>337.19119999999998</v>
      </c>
      <c r="F318" s="58">
        <f>(F51/100)*F136</f>
        <v>337.19119999999998</v>
      </c>
    </row>
    <row r="319" spans="1:6" ht="34">
      <c r="A319" s="59"/>
      <c r="B319" s="59" t="s">
        <v>21</v>
      </c>
      <c r="C319" s="60"/>
      <c r="D319" s="58">
        <f>D317+D138/D27</f>
        <v>70.235291428571429</v>
      </c>
      <c r="E319" s="58">
        <f>E317+E138/E27</f>
        <v>70.235291428571429</v>
      </c>
      <c r="F319" s="58">
        <f>F317+F138/F27</f>
        <v>70.235291428571429</v>
      </c>
    </row>
    <row r="320" spans="1:6" ht="17">
      <c r="A320" s="59"/>
      <c r="B320" s="59" t="s">
        <v>12</v>
      </c>
      <c r="C320" s="60"/>
      <c r="D320" s="58">
        <f>D319/D7*100</f>
        <v>1.0265315905958992</v>
      </c>
      <c r="E320" s="58">
        <f>E319/E7*100</f>
        <v>1.0265315905958992</v>
      </c>
      <c r="F320" s="58">
        <f>F319/F7*100</f>
        <v>1.0265315905958992</v>
      </c>
    </row>
    <row r="321" spans="1:6" ht="17">
      <c r="A321" s="59"/>
      <c r="B321" s="59" t="s">
        <v>13</v>
      </c>
      <c r="C321" s="60"/>
      <c r="D321" s="58">
        <f>D318+D138</f>
        <v>2458.2352000000001</v>
      </c>
      <c r="E321" s="58">
        <f>E318+E138</f>
        <v>2458.2352000000001</v>
      </c>
      <c r="F321" s="58">
        <f>F318+F138</f>
        <v>2458.2352000000001</v>
      </c>
    </row>
    <row r="322" spans="1:6" ht="17">
      <c r="A322" s="59"/>
      <c r="B322" s="59" t="s">
        <v>25</v>
      </c>
      <c r="C322" s="60"/>
      <c r="D322" s="58">
        <f>D320-D18</f>
        <v>0.72132995537380207</v>
      </c>
      <c r="E322" s="58">
        <f>E320-E18</f>
        <v>0.78237028241822149</v>
      </c>
      <c r="F322" s="58">
        <f>F320-F18</f>
        <v>0.69435864807510517</v>
      </c>
    </row>
    <row r="323" spans="1:6">
      <c r="C323" s="61"/>
    </row>
    <row r="324" spans="1:6" ht="20" customHeight="1">
      <c r="A324" s="44">
        <v>9</v>
      </c>
      <c r="B324" s="10" t="s">
        <v>412</v>
      </c>
      <c r="C324" s="62"/>
      <c r="D324" s="63"/>
      <c r="E324" s="63"/>
      <c r="F324" s="63"/>
    </row>
    <row r="325" spans="1:6" ht="50" customHeight="1">
      <c r="A325" s="44"/>
      <c r="B325" s="11" t="s">
        <v>383</v>
      </c>
      <c r="C325" s="62"/>
      <c r="D325" s="63"/>
      <c r="E325" s="63"/>
      <c r="F325" s="63"/>
    </row>
    <row r="326" spans="1:6" ht="23" customHeight="1">
      <c r="A326" s="70"/>
      <c r="B326" s="70" t="s">
        <v>29</v>
      </c>
      <c r="C326" s="62"/>
      <c r="D326" s="63">
        <f>D282+D177</f>
        <v>62.281130858585854</v>
      </c>
      <c r="E326" s="63">
        <f>E282+E177</f>
        <v>62.281130858585854</v>
      </c>
      <c r="F326" s="63">
        <f>F282+F177</f>
        <v>62.281130858585854</v>
      </c>
    </row>
    <row r="327" spans="1:6" ht="22" customHeight="1">
      <c r="A327" s="70"/>
      <c r="B327" s="70" t="s">
        <v>28</v>
      </c>
      <c r="C327" s="62"/>
      <c r="D327" s="63"/>
      <c r="E327" s="63"/>
      <c r="F327" s="63"/>
    </row>
    <row r="328" spans="1:6" ht="38" customHeight="1">
      <c r="A328" s="70"/>
      <c r="B328" s="70" t="s">
        <v>21</v>
      </c>
      <c r="C328" s="62"/>
      <c r="D328" s="63">
        <f>D326+D284+D178</f>
        <v>239.22694858585857</v>
      </c>
      <c r="E328" s="63">
        <f>E326+E284+E178</f>
        <v>239.22694858585857</v>
      </c>
      <c r="F328" s="63">
        <f>F326+F284+F178</f>
        <v>239.22694858585857</v>
      </c>
    </row>
    <row r="329" spans="1:6" ht="17">
      <c r="A329" s="70"/>
      <c r="B329" s="70" t="s">
        <v>12</v>
      </c>
      <c r="C329" s="62"/>
      <c r="D329" s="63">
        <f>D328/D7*100</f>
        <v>3.4964476554495554</v>
      </c>
      <c r="E329" s="63">
        <f>E328/E7*100</f>
        <v>3.4964476554495554</v>
      </c>
      <c r="F329" s="63">
        <f>F328/F7*100</f>
        <v>3.4964476554495554</v>
      </c>
    </row>
    <row r="330" spans="1:6" ht="17">
      <c r="A330" s="70"/>
      <c r="B330" s="70" t="s">
        <v>13</v>
      </c>
      <c r="C330" s="62"/>
      <c r="D330" s="63"/>
      <c r="E330" s="63"/>
      <c r="F330" s="63"/>
    </row>
    <row r="331" spans="1:6" ht="17">
      <c r="A331" s="70"/>
      <c r="B331" s="70" t="s">
        <v>25</v>
      </c>
      <c r="C331" s="62"/>
      <c r="D331" s="63">
        <f>D329-(D10+D18)</f>
        <v>0.99124602022745822</v>
      </c>
      <c r="E331" s="63">
        <f>E329-(E10+E18)</f>
        <v>1.4522863472718779</v>
      </c>
      <c r="F331" s="63">
        <f>F329-(F10+F18)</f>
        <v>1.1642747129287612</v>
      </c>
    </row>
    <row r="333" spans="1:6" ht="34">
      <c r="A333" s="44"/>
      <c r="B333" s="6" t="s">
        <v>384</v>
      </c>
      <c r="C333" s="44"/>
      <c r="D333" s="46"/>
      <c r="E333" s="46"/>
      <c r="F333" s="46"/>
    </row>
    <row r="334" spans="1:6" ht="34">
      <c r="A334" s="97">
        <v>10</v>
      </c>
      <c r="B334" s="7" t="s">
        <v>295</v>
      </c>
      <c r="C334" s="44"/>
      <c r="D334" s="46"/>
      <c r="E334" s="46"/>
      <c r="F334" s="46"/>
    </row>
    <row r="335" spans="1:6" ht="37" customHeight="1">
      <c r="A335" s="44"/>
      <c r="B335" s="13" t="s">
        <v>353</v>
      </c>
      <c r="C335" s="44"/>
      <c r="D335" s="46">
        <f>D37</f>
        <v>307</v>
      </c>
      <c r="E335" s="46">
        <f>E37</f>
        <v>307</v>
      </c>
      <c r="F335" s="46">
        <f>F37</f>
        <v>307</v>
      </c>
    </row>
    <row r="336" spans="1:6" ht="17">
      <c r="A336" s="44"/>
      <c r="B336" s="44" t="s">
        <v>29</v>
      </c>
      <c r="C336" s="44"/>
      <c r="D336" s="44">
        <f>(D38/100)*D37</f>
        <v>30.700000000000003</v>
      </c>
      <c r="E336" s="44">
        <f>(E38/100)*E37</f>
        <v>30.700000000000003</v>
      </c>
      <c r="F336" s="44">
        <f>(F38/100)*F37</f>
        <v>30.700000000000003</v>
      </c>
    </row>
    <row r="337" spans="1:6" ht="17">
      <c r="A337" s="44"/>
      <c r="B337" s="44" t="s">
        <v>28</v>
      </c>
      <c r="C337" s="44"/>
      <c r="D337" s="46">
        <f>D336*D22</f>
        <v>899.5100000000001</v>
      </c>
      <c r="E337" s="46">
        <f>E336*E22</f>
        <v>899.5100000000001</v>
      </c>
      <c r="F337" s="46">
        <f>F336*F22</f>
        <v>899.5100000000001</v>
      </c>
    </row>
    <row r="338" spans="1:6" ht="34">
      <c r="A338" s="44"/>
      <c r="B338" s="44" t="s">
        <v>21</v>
      </c>
      <c r="C338" s="71"/>
      <c r="D338" s="46">
        <f>D336+D88</f>
        <v>123.94</v>
      </c>
      <c r="E338" s="46">
        <f>E336+E88</f>
        <v>123.94</v>
      </c>
      <c r="F338" s="46">
        <f>F336+F88</f>
        <v>123.94</v>
      </c>
    </row>
    <row r="339" spans="1:6" ht="17">
      <c r="A339" s="44"/>
      <c r="B339" s="44" t="s">
        <v>12</v>
      </c>
      <c r="C339" s="72"/>
      <c r="D339" s="46">
        <f>D338/D7*100</f>
        <v>1.8114586378251973</v>
      </c>
      <c r="E339" s="46">
        <f>E338/E7*100</f>
        <v>1.8114586378251973</v>
      </c>
      <c r="F339" s="46">
        <f>F338/F7*100</f>
        <v>1.8114586378251973</v>
      </c>
    </row>
    <row r="340" spans="1:6" ht="17">
      <c r="A340" s="44"/>
      <c r="B340" s="44" t="s">
        <v>13</v>
      </c>
      <c r="C340" s="44"/>
      <c r="D340" s="46">
        <f>D338*D22</f>
        <v>3631.442</v>
      </c>
      <c r="E340" s="46">
        <f>E338*E22</f>
        <v>3631.442</v>
      </c>
      <c r="F340" s="46">
        <f>F338*F22</f>
        <v>3631.442</v>
      </c>
    </row>
    <row r="341" spans="1:6" ht="17">
      <c r="A341" s="44"/>
      <c r="B341" s="44" t="s">
        <v>22</v>
      </c>
      <c r="C341" s="44"/>
      <c r="D341" s="46">
        <f>D340/D23</f>
        <v>726.28840000000002</v>
      </c>
      <c r="E341" s="46">
        <f>E340/E23</f>
        <v>726.28840000000002</v>
      </c>
      <c r="F341" s="46">
        <f>F340/F23</f>
        <v>726.28840000000002</v>
      </c>
    </row>
    <row r="342" spans="1:6" ht="17">
      <c r="A342" s="44"/>
      <c r="B342" s="44" t="s">
        <v>25</v>
      </c>
      <c r="C342" s="44"/>
      <c r="D342" s="46">
        <f>D339-D10</f>
        <v>-0.38854136217480284</v>
      </c>
      <c r="E342" s="46">
        <f>E339-E10</f>
        <v>1.1458637825197293E-2</v>
      </c>
      <c r="F342" s="46">
        <f>F339-F10</f>
        <v>-0.18854136217480266</v>
      </c>
    </row>
    <row r="343" spans="1:6">
      <c r="A343" s="44"/>
      <c r="B343" s="44"/>
      <c r="C343" s="44"/>
      <c r="D343" s="46"/>
      <c r="E343" s="46"/>
      <c r="F343" s="46"/>
    </row>
    <row r="344" spans="1:6" ht="34">
      <c r="A344" s="44"/>
      <c r="B344" s="7" t="s">
        <v>296</v>
      </c>
      <c r="C344" s="44"/>
      <c r="D344" s="46"/>
      <c r="E344" s="46"/>
      <c r="F344" s="46"/>
    </row>
    <row r="345" spans="1:6" ht="34">
      <c r="A345" s="44"/>
      <c r="B345" s="13" t="s">
        <v>353</v>
      </c>
      <c r="C345" s="73"/>
      <c r="D345" s="46">
        <f>D37</f>
        <v>307</v>
      </c>
      <c r="E345" s="46">
        <f>E37</f>
        <v>307</v>
      </c>
      <c r="F345" s="46">
        <f>F37</f>
        <v>307</v>
      </c>
    </row>
    <row r="346" spans="1:6" ht="17">
      <c r="A346" s="44"/>
      <c r="B346" s="44" t="s">
        <v>29</v>
      </c>
      <c r="C346" s="73"/>
      <c r="D346" s="46">
        <f>(D39/100)*D345</f>
        <v>15.350000000000001</v>
      </c>
      <c r="E346" s="46">
        <f>(E39/100)*E345</f>
        <v>15.350000000000001</v>
      </c>
      <c r="F346" s="46">
        <f>(F39/100)*F345</f>
        <v>15.350000000000001</v>
      </c>
    </row>
    <row r="347" spans="1:6" ht="17">
      <c r="A347" s="44"/>
      <c r="B347" s="44" t="s">
        <v>28</v>
      </c>
      <c r="C347" s="71"/>
      <c r="D347" s="46">
        <f>D346*D22</f>
        <v>449.75500000000005</v>
      </c>
      <c r="E347" s="46">
        <f>E346*E22</f>
        <v>449.75500000000005</v>
      </c>
      <c r="F347" s="46">
        <f>F346*F22</f>
        <v>449.75500000000005</v>
      </c>
    </row>
    <row r="348" spans="1:6" ht="34">
      <c r="A348" s="44"/>
      <c r="B348" s="44" t="s">
        <v>21</v>
      </c>
      <c r="C348" s="71"/>
      <c r="D348" s="46">
        <f>D88+D346</f>
        <v>108.59</v>
      </c>
      <c r="E348" s="46">
        <f>E88+E346</f>
        <v>108.59</v>
      </c>
      <c r="F348" s="46">
        <f>F88+F346</f>
        <v>108.59</v>
      </c>
    </row>
    <row r="349" spans="1:6" ht="17">
      <c r="A349" s="44"/>
      <c r="B349" s="44" t="s">
        <v>12</v>
      </c>
      <c r="C349" s="74"/>
      <c r="D349" s="46">
        <f>D348/D7*100</f>
        <v>1.587109032446653</v>
      </c>
      <c r="E349" s="46">
        <f>E348/E7*100</f>
        <v>1.587109032446653</v>
      </c>
      <c r="F349" s="46">
        <f>F348/F7*100</f>
        <v>1.587109032446653</v>
      </c>
    </row>
    <row r="350" spans="1:6" ht="17">
      <c r="A350" s="44"/>
      <c r="B350" s="44" t="s">
        <v>13</v>
      </c>
      <c r="C350" s="75"/>
      <c r="D350" s="46">
        <f>D348*D22</f>
        <v>3181.6870000000004</v>
      </c>
      <c r="E350" s="46">
        <f>E348*E22</f>
        <v>3181.6870000000004</v>
      </c>
      <c r="F350" s="46">
        <f>F348*F22</f>
        <v>3181.6870000000004</v>
      </c>
    </row>
    <row r="351" spans="1:6" ht="17">
      <c r="A351" s="44"/>
      <c r="B351" s="44" t="s">
        <v>22</v>
      </c>
      <c r="C351" s="45"/>
      <c r="D351" s="46">
        <f>D350/D23</f>
        <v>636.33740000000012</v>
      </c>
      <c r="E351" s="46">
        <f>E350/E23</f>
        <v>636.33740000000012</v>
      </c>
      <c r="F351" s="46">
        <f>F350/F23</f>
        <v>636.33740000000012</v>
      </c>
    </row>
    <row r="352" spans="1:6" ht="17">
      <c r="A352" s="44"/>
      <c r="B352" s="44" t="s">
        <v>25</v>
      </c>
      <c r="C352" s="47"/>
      <c r="D352" s="46">
        <f>D349-D10</f>
        <v>-0.61289096755334715</v>
      </c>
      <c r="E352" s="46">
        <f>E349-E10</f>
        <v>-0.21289096755334702</v>
      </c>
      <c r="F352" s="46">
        <f>F349-F10</f>
        <v>-0.41289096755334698</v>
      </c>
    </row>
    <row r="354" spans="1:6" ht="34">
      <c r="A354" s="44">
        <v>11</v>
      </c>
      <c r="B354" s="14" t="s">
        <v>297</v>
      </c>
      <c r="C354" s="76"/>
      <c r="D354" s="66"/>
      <c r="E354" s="66"/>
      <c r="F354" s="66"/>
    </row>
    <row r="355" spans="1:6" ht="53" customHeight="1">
      <c r="A355" s="44"/>
      <c r="B355" s="15" t="s">
        <v>385</v>
      </c>
      <c r="C355" s="77"/>
      <c r="D355" s="66"/>
      <c r="E355" s="66"/>
      <c r="F355" s="66"/>
    </row>
    <row r="356" spans="1:6" ht="34">
      <c r="A356" s="76"/>
      <c r="B356" s="16" t="s">
        <v>353</v>
      </c>
      <c r="C356" s="78"/>
      <c r="D356" s="66">
        <f>D41</f>
        <v>556</v>
      </c>
      <c r="E356" s="66">
        <f>E41</f>
        <v>556</v>
      </c>
      <c r="F356" s="66">
        <f>F41</f>
        <v>556</v>
      </c>
    </row>
    <row r="357" spans="1:6" ht="17">
      <c r="A357" s="76"/>
      <c r="B357" s="76" t="s">
        <v>29</v>
      </c>
      <c r="C357" s="76"/>
      <c r="D357" s="66"/>
      <c r="E357" s="66"/>
      <c r="F357" s="66"/>
    </row>
    <row r="358" spans="1:6" ht="17">
      <c r="A358" s="76"/>
      <c r="B358" s="76" t="s">
        <v>28</v>
      </c>
      <c r="C358" s="76"/>
      <c r="D358" s="66"/>
      <c r="E358" s="66"/>
      <c r="F358" s="66"/>
    </row>
    <row r="359" spans="1:6" ht="34">
      <c r="A359" s="76"/>
      <c r="B359" s="76" t="s">
        <v>21</v>
      </c>
      <c r="C359" s="76"/>
      <c r="D359" s="66">
        <f>D356+D88</f>
        <v>649.24</v>
      </c>
      <c r="E359" s="66">
        <f>E356+E88</f>
        <v>649.24</v>
      </c>
      <c r="F359" s="66">
        <f>F356+F88</f>
        <v>649.24</v>
      </c>
    </row>
    <row r="360" spans="1:6" ht="17">
      <c r="A360" s="76"/>
      <c r="B360" s="76" t="s">
        <v>12</v>
      </c>
      <c r="C360" s="79"/>
      <c r="D360" s="66">
        <f>D359/D7*100</f>
        <v>9.4890382928968133</v>
      </c>
      <c r="E360" s="66">
        <f>E359/E7*100</f>
        <v>9.4890382928968133</v>
      </c>
      <c r="F360" s="66">
        <f>F359/F7*100</f>
        <v>9.4890382928968133</v>
      </c>
    </row>
    <row r="361" spans="1:6" ht="17">
      <c r="A361" s="76"/>
      <c r="B361" s="76" t="s">
        <v>13</v>
      </c>
      <c r="C361" s="76"/>
      <c r="D361" s="66">
        <f>D360*D22</f>
        <v>278.02882198187666</v>
      </c>
      <c r="E361" s="66">
        <f>E360*E22</f>
        <v>278.02882198187666</v>
      </c>
      <c r="F361" s="66">
        <f>F360*F22</f>
        <v>278.02882198187666</v>
      </c>
    </row>
    <row r="362" spans="1:6" ht="17">
      <c r="A362" s="76"/>
      <c r="B362" s="76" t="s">
        <v>22</v>
      </c>
      <c r="C362" s="76"/>
      <c r="D362" s="66">
        <f>D361/D23</f>
        <v>55.605764396375335</v>
      </c>
      <c r="E362" s="66">
        <f>E361/E23</f>
        <v>55.605764396375335</v>
      </c>
      <c r="F362" s="66">
        <f>F361/F23</f>
        <v>55.605764396375335</v>
      </c>
    </row>
    <row r="363" spans="1:6" ht="17">
      <c r="A363" s="76"/>
      <c r="B363" s="76" t="s">
        <v>25</v>
      </c>
      <c r="C363" s="79"/>
      <c r="D363" s="66">
        <f>D360-D10</f>
        <v>7.2890382928968132</v>
      </c>
      <c r="E363" s="66">
        <f>E360-E10</f>
        <v>7.6890382928968135</v>
      </c>
      <c r="F363" s="66">
        <f>F360-F10</f>
        <v>7.4890382928968133</v>
      </c>
    </row>
    <row r="365" spans="1:6" ht="17">
      <c r="A365" s="44">
        <v>12</v>
      </c>
      <c r="B365" s="10" t="s">
        <v>299</v>
      </c>
      <c r="C365" s="70"/>
      <c r="D365" s="63"/>
      <c r="E365" s="63"/>
      <c r="F365" s="63"/>
    </row>
    <row r="366" spans="1:6" ht="40" customHeight="1">
      <c r="A366" s="80"/>
      <c r="B366" s="11" t="s">
        <v>300</v>
      </c>
      <c r="C366" s="70"/>
      <c r="D366" s="63"/>
      <c r="E366" s="63"/>
      <c r="F366" s="63"/>
    </row>
    <row r="367" spans="1:6" ht="34">
      <c r="A367" s="70"/>
      <c r="B367" s="12" t="s">
        <v>355</v>
      </c>
      <c r="C367" s="81"/>
      <c r="D367" s="63">
        <f>D43</f>
        <v>323</v>
      </c>
      <c r="E367" s="63">
        <f>E43</f>
        <v>323</v>
      </c>
      <c r="F367" s="63">
        <f>F43</f>
        <v>323</v>
      </c>
    </row>
    <row r="368" spans="1:6" ht="17">
      <c r="A368" s="70"/>
      <c r="B368" s="70" t="s">
        <v>29</v>
      </c>
      <c r="C368" s="70"/>
      <c r="D368" s="63"/>
      <c r="E368" s="63"/>
      <c r="F368" s="63"/>
    </row>
    <row r="369" spans="1:6" ht="17">
      <c r="A369" s="70"/>
      <c r="B369" s="70" t="s">
        <v>28</v>
      </c>
      <c r="C369" s="82"/>
      <c r="D369" s="63">
        <f>D367*D22</f>
        <v>9463.9</v>
      </c>
      <c r="E369" s="63">
        <f>E367*E22</f>
        <v>9463.9</v>
      </c>
      <c r="F369" s="63">
        <f>F367*F22</f>
        <v>9463.9</v>
      </c>
    </row>
    <row r="370" spans="1:6" ht="34">
      <c r="A370" s="70"/>
      <c r="B370" s="70" t="s">
        <v>21</v>
      </c>
      <c r="C370" s="82"/>
      <c r="D370" s="63">
        <f>D367+D88</f>
        <v>416.24</v>
      </c>
      <c r="E370" s="63">
        <f>E367+E88</f>
        <v>416.24</v>
      </c>
      <c r="F370" s="63">
        <f>F367+F88</f>
        <v>416.24</v>
      </c>
    </row>
    <row r="371" spans="1:6" ht="17">
      <c r="A371" s="70"/>
      <c r="B371" s="70" t="s">
        <v>12</v>
      </c>
      <c r="C371" s="83"/>
      <c r="D371" s="63">
        <f>D370/D7*100</f>
        <v>6.0836012861736339</v>
      </c>
      <c r="E371" s="63">
        <f>E370/E7*100</f>
        <v>6.0836012861736339</v>
      </c>
      <c r="F371" s="63">
        <f>F370/F7*100</f>
        <v>6.0836012861736339</v>
      </c>
    </row>
    <row r="372" spans="1:6" ht="17">
      <c r="A372" s="70"/>
      <c r="B372" s="70" t="s">
        <v>13</v>
      </c>
      <c r="C372" s="84"/>
      <c r="D372" s="63">
        <f>D370*D22</f>
        <v>12195.832</v>
      </c>
      <c r="E372" s="63">
        <f>E370*E22</f>
        <v>12195.832</v>
      </c>
      <c r="F372" s="63">
        <f>F370*F22</f>
        <v>12195.832</v>
      </c>
    </row>
    <row r="373" spans="1:6" ht="17">
      <c r="A373" s="70"/>
      <c r="B373" s="70" t="s">
        <v>22</v>
      </c>
      <c r="C373" s="70"/>
      <c r="D373" s="63">
        <f>D372/D23</f>
        <v>2439.1664000000001</v>
      </c>
      <c r="E373" s="63">
        <f>E372/E23</f>
        <v>2439.1664000000001</v>
      </c>
      <c r="F373" s="63">
        <f>F372/F23</f>
        <v>2439.1664000000001</v>
      </c>
    </row>
    <row r="374" spans="1:6" ht="17">
      <c r="A374" s="70"/>
      <c r="B374" s="70" t="s">
        <v>25</v>
      </c>
      <c r="C374" s="83"/>
      <c r="D374" s="63">
        <f>D371-D10</f>
        <v>3.8836012861736338</v>
      </c>
      <c r="E374" s="63">
        <f>E371-E10</f>
        <v>4.2836012861736341</v>
      </c>
      <c r="F374" s="63">
        <f>F371-F10</f>
        <v>4.0836012861736339</v>
      </c>
    </row>
    <row r="376" spans="1:6" ht="34">
      <c r="A376" s="44">
        <v>13</v>
      </c>
      <c r="B376" s="21" t="s">
        <v>336</v>
      </c>
      <c r="C376" s="85"/>
      <c r="D376" s="86"/>
      <c r="E376" s="86"/>
      <c r="F376" s="86"/>
    </row>
    <row r="377" spans="1:6" ht="43" customHeight="1">
      <c r="A377" s="80"/>
      <c r="B377" s="87" t="s">
        <v>10</v>
      </c>
      <c r="C377" s="85"/>
      <c r="D377" s="86"/>
      <c r="E377" s="86"/>
      <c r="F377" s="86"/>
    </row>
    <row r="378" spans="1:6" ht="34">
      <c r="A378" s="87"/>
      <c r="B378" s="87" t="s">
        <v>302</v>
      </c>
      <c r="C378" s="85"/>
      <c r="D378" s="86">
        <f>D7</f>
        <v>6842</v>
      </c>
      <c r="E378" s="86">
        <f>E82</f>
        <v>1211.5628999999999</v>
      </c>
      <c r="F378" s="86">
        <f>F82</f>
        <v>1211.5628999999999</v>
      </c>
    </row>
    <row r="379" spans="1:6" ht="17">
      <c r="A379" s="87"/>
      <c r="B379" s="87" t="s">
        <v>17</v>
      </c>
      <c r="C379" s="85"/>
      <c r="D379" s="86">
        <f>D82</f>
        <v>1211.5628999999999</v>
      </c>
      <c r="E379" s="86">
        <f>E53</f>
        <v>0</v>
      </c>
      <c r="F379" s="86">
        <f>F53</f>
        <v>0</v>
      </c>
    </row>
    <row r="380" spans="1:6" ht="17">
      <c r="A380" s="87"/>
      <c r="B380" s="87" t="s">
        <v>202</v>
      </c>
      <c r="C380" s="85"/>
      <c r="D380" s="86">
        <f>D85</f>
        <v>222</v>
      </c>
      <c r="E380" s="86">
        <f>E85</f>
        <v>222</v>
      </c>
      <c r="F380" s="86">
        <f>F85</f>
        <v>222</v>
      </c>
    </row>
    <row r="381" spans="1:6" ht="17">
      <c r="A381" s="87"/>
      <c r="B381" s="87" t="s">
        <v>123</v>
      </c>
      <c r="C381" s="85"/>
      <c r="D381" s="86">
        <f>D380/D7*100</f>
        <v>3.2446653025431162</v>
      </c>
      <c r="E381" s="86">
        <f>E380/E7*100</f>
        <v>3.2446653025431162</v>
      </c>
      <c r="F381" s="86">
        <f>F380/F7*100</f>
        <v>3.2446653025431162</v>
      </c>
    </row>
    <row r="382" spans="1:6" ht="17">
      <c r="A382" s="87"/>
      <c r="B382" s="87" t="s">
        <v>18</v>
      </c>
      <c r="C382" s="85"/>
      <c r="D382" s="86">
        <f>D380*D22</f>
        <v>6504.6</v>
      </c>
      <c r="E382" s="86">
        <f>E380*E22</f>
        <v>6504.6</v>
      </c>
      <c r="F382" s="86">
        <f>F380*F22</f>
        <v>6504.6</v>
      </c>
    </row>
    <row r="383" spans="1:6" ht="17">
      <c r="A383" s="87"/>
      <c r="B383" s="87" t="s">
        <v>19</v>
      </c>
      <c r="C383" s="85"/>
      <c r="D383" s="86">
        <f>D382/D23</f>
        <v>1300.92</v>
      </c>
      <c r="E383" s="86">
        <f>E382/E23</f>
        <v>1300.92</v>
      </c>
      <c r="F383" s="86">
        <f>F382/F23</f>
        <v>1300.92</v>
      </c>
    </row>
    <row r="384" spans="1:6" ht="17">
      <c r="A384" s="87"/>
      <c r="B384" s="87" t="s">
        <v>25</v>
      </c>
      <c r="C384" s="85"/>
      <c r="D384" s="86">
        <f>D381-D10</f>
        <v>1.0446653025431161</v>
      </c>
      <c r="E384" s="86">
        <f>E381-E10</f>
        <v>1.4446653025431162</v>
      </c>
      <c r="F384" s="86">
        <f>F381-F10</f>
        <v>1.2446653025431162</v>
      </c>
    </row>
    <row r="386" spans="1:6" ht="17">
      <c r="A386" s="44">
        <v>14</v>
      </c>
      <c r="B386" s="3" t="s">
        <v>303</v>
      </c>
      <c r="C386" s="57"/>
      <c r="D386" s="58"/>
      <c r="E386" s="58"/>
      <c r="F386" s="58"/>
    </row>
    <row r="387" spans="1:6" ht="40" customHeight="1">
      <c r="A387" s="80"/>
      <c r="B387" s="4" t="s">
        <v>386</v>
      </c>
      <c r="C387" s="57"/>
      <c r="D387" s="58"/>
      <c r="E387" s="58"/>
      <c r="F387" s="58"/>
    </row>
    <row r="388" spans="1:6" ht="34">
      <c r="A388" s="59"/>
      <c r="B388" s="59" t="s">
        <v>201</v>
      </c>
      <c r="C388" s="57"/>
      <c r="D388" s="58">
        <f>D55</f>
        <v>271</v>
      </c>
      <c r="E388" s="58">
        <f>E55</f>
        <v>271</v>
      </c>
      <c r="F388" s="58">
        <f>F55</f>
        <v>271</v>
      </c>
    </row>
    <row r="389" spans="1:6" ht="34">
      <c r="A389" s="59"/>
      <c r="B389" s="59" t="s">
        <v>133</v>
      </c>
      <c r="C389" s="57"/>
      <c r="D389" s="58">
        <f t="shared" ref="D389:F390" si="18">D86</f>
        <v>0.57999999999999996</v>
      </c>
      <c r="E389" s="58">
        <f t="shared" si="18"/>
        <v>0.57999999999999996</v>
      </c>
      <c r="F389" s="58">
        <f t="shared" si="18"/>
        <v>0.57999999999999996</v>
      </c>
    </row>
    <row r="390" spans="1:6" ht="17">
      <c r="A390" s="59"/>
      <c r="B390" s="59" t="s">
        <v>134</v>
      </c>
      <c r="C390" s="57"/>
      <c r="D390" s="58">
        <f t="shared" si="18"/>
        <v>0.42</v>
      </c>
      <c r="E390" s="58">
        <f t="shared" si="18"/>
        <v>0.42</v>
      </c>
      <c r="F390" s="58">
        <f t="shared" si="18"/>
        <v>0.42</v>
      </c>
    </row>
    <row r="391" spans="1:6" ht="34">
      <c r="A391" s="59"/>
      <c r="B391" s="59" t="s">
        <v>207</v>
      </c>
      <c r="C391" s="57"/>
      <c r="D391" s="58">
        <f>D388*D390</f>
        <v>113.82</v>
      </c>
      <c r="E391" s="58">
        <f t="shared" ref="E391:F391" si="19">E388*E390</f>
        <v>113.82</v>
      </c>
      <c r="F391" s="58">
        <f t="shared" si="19"/>
        <v>113.82</v>
      </c>
    </row>
    <row r="392" spans="1:6" ht="34">
      <c r="A392" s="59"/>
      <c r="B392" s="59" t="s">
        <v>208</v>
      </c>
      <c r="C392" s="57"/>
      <c r="D392" s="58">
        <f>D391/D7*100</f>
        <v>1.6635486699795379</v>
      </c>
      <c r="E392" s="58">
        <f>E391/E7*100</f>
        <v>1.6635486699795379</v>
      </c>
      <c r="F392" s="58">
        <f>F391/F7*100</f>
        <v>1.6635486699795379</v>
      </c>
    </row>
    <row r="393" spans="1:6" ht="17">
      <c r="A393" s="59"/>
      <c r="B393" s="59" t="s">
        <v>18</v>
      </c>
      <c r="C393" s="57"/>
      <c r="D393" s="58">
        <f>D391*D22</f>
        <v>3334.9259999999999</v>
      </c>
      <c r="E393" s="58">
        <f>E391*E22</f>
        <v>3334.9259999999999</v>
      </c>
      <c r="F393" s="58">
        <f>F391*F22</f>
        <v>3334.9259999999999</v>
      </c>
    </row>
    <row r="394" spans="1:6" ht="17">
      <c r="A394" s="59"/>
      <c r="B394" s="59" t="s">
        <v>19</v>
      </c>
      <c r="C394" s="57"/>
      <c r="D394" s="58">
        <f>D393/D23</f>
        <v>666.98519999999996</v>
      </c>
      <c r="E394" s="58">
        <f>E393/E23</f>
        <v>666.98519999999996</v>
      </c>
      <c r="F394" s="58">
        <f>F393/F23</f>
        <v>666.98519999999996</v>
      </c>
    </row>
    <row r="395" spans="1:6" ht="17">
      <c r="A395" s="59"/>
      <c r="B395" s="59" t="s">
        <v>25</v>
      </c>
      <c r="C395" s="57"/>
      <c r="D395" s="58">
        <f>D392-D10</f>
        <v>-0.5364513300204623</v>
      </c>
      <c r="E395" s="58">
        <f>E392-E10</f>
        <v>-0.13645133002046217</v>
      </c>
      <c r="F395" s="58">
        <f>F392-F10</f>
        <v>-0.33645133002046212</v>
      </c>
    </row>
    <row r="397" spans="1:6" ht="34">
      <c r="A397" s="44">
        <v>15</v>
      </c>
      <c r="B397" s="10" t="s">
        <v>305</v>
      </c>
      <c r="C397" s="88"/>
      <c r="D397" s="63"/>
      <c r="E397" s="63"/>
      <c r="F397" s="63"/>
    </row>
    <row r="398" spans="1:6" ht="34">
      <c r="A398" s="70"/>
      <c r="B398" s="11" t="s">
        <v>387</v>
      </c>
      <c r="C398" s="88"/>
      <c r="D398" s="63"/>
      <c r="E398" s="63"/>
      <c r="F398" s="63"/>
    </row>
    <row r="399" spans="1:6" ht="17">
      <c r="A399" s="70"/>
      <c r="B399" s="70" t="s">
        <v>42</v>
      </c>
      <c r="C399" s="88"/>
      <c r="D399" s="63">
        <f>(D59/100)*D130</f>
        <v>54.184200000000004</v>
      </c>
      <c r="E399" s="63">
        <f t="shared" ref="E399:F399" si="20">(E59/100)*E130</f>
        <v>54.184200000000004</v>
      </c>
      <c r="F399" s="63">
        <f t="shared" si="20"/>
        <v>54.184200000000004</v>
      </c>
    </row>
    <row r="400" spans="1:6" ht="17">
      <c r="A400" s="70"/>
      <c r="B400" s="70" t="s">
        <v>28</v>
      </c>
      <c r="C400" s="88"/>
      <c r="D400" s="89">
        <f>D399*D22</f>
        <v>1587.5970600000001</v>
      </c>
      <c r="E400" s="89">
        <f>E399*E22</f>
        <v>1587.5970600000001</v>
      </c>
      <c r="F400" s="89">
        <f>F399*F22</f>
        <v>1587.5970600000001</v>
      </c>
    </row>
    <row r="401" spans="1:6" ht="34">
      <c r="A401" s="70"/>
      <c r="B401" s="70" t="s">
        <v>21</v>
      </c>
      <c r="C401" s="88"/>
      <c r="D401" s="63">
        <f>D399+D88</f>
        <v>147.42419999999998</v>
      </c>
      <c r="E401" s="63">
        <f>E399+E88</f>
        <v>147.42419999999998</v>
      </c>
      <c r="F401" s="63">
        <f>F399+F88</f>
        <v>147.42419999999998</v>
      </c>
    </row>
    <row r="402" spans="1:6" ht="17">
      <c r="A402" s="70"/>
      <c r="B402" s="70" t="s">
        <v>12</v>
      </c>
      <c r="C402" s="88"/>
      <c r="D402" s="63">
        <f>D401/D7*100</f>
        <v>2.1546945337620573</v>
      </c>
      <c r="E402" s="63">
        <f>E401/E7*100</f>
        <v>2.1546945337620573</v>
      </c>
      <c r="F402" s="63">
        <f>F401/F7*100</f>
        <v>2.1546945337620573</v>
      </c>
    </row>
    <row r="403" spans="1:6" ht="17">
      <c r="A403" s="70"/>
      <c r="B403" s="70" t="s">
        <v>13</v>
      </c>
      <c r="C403" s="88"/>
      <c r="D403" s="63">
        <f>D401*D22</f>
        <v>4319.5290599999998</v>
      </c>
      <c r="E403" s="63">
        <f>E401*E22</f>
        <v>4319.5290599999998</v>
      </c>
      <c r="F403" s="63">
        <f>F401*F22</f>
        <v>4319.5290599999998</v>
      </c>
    </row>
    <row r="404" spans="1:6" ht="17">
      <c r="A404" s="70"/>
      <c r="B404" s="70" t="s">
        <v>22</v>
      </c>
      <c r="C404" s="88"/>
      <c r="D404" s="63">
        <f>D403/D23</f>
        <v>863.90581199999997</v>
      </c>
      <c r="E404" s="63">
        <f>E403/E23</f>
        <v>863.90581199999997</v>
      </c>
      <c r="F404" s="63">
        <f>F403/F23</f>
        <v>863.90581199999997</v>
      </c>
    </row>
    <row r="405" spans="1:6" ht="17">
      <c r="A405" s="70"/>
      <c r="B405" s="70" t="s">
        <v>25</v>
      </c>
      <c r="C405" s="88"/>
      <c r="D405" s="63">
        <f>D402-D10</f>
        <v>-4.5305466237942849E-2</v>
      </c>
      <c r="E405" s="63">
        <f>E402-E10</f>
        <v>0.35469453376205728</v>
      </c>
      <c r="F405" s="63">
        <f>F402-F10</f>
        <v>0.15469453376205733</v>
      </c>
    </row>
    <row r="406" spans="1:6">
      <c r="A406" s="70"/>
      <c r="B406" s="70"/>
      <c r="C406" s="88"/>
      <c r="D406" s="63"/>
      <c r="E406" s="63"/>
      <c r="F406" s="63"/>
    </row>
    <row r="407" spans="1:6" ht="34">
      <c r="A407" s="70"/>
      <c r="B407" s="11" t="s">
        <v>388</v>
      </c>
      <c r="C407" s="88"/>
      <c r="D407" s="63"/>
      <c r="E407" s="63"/>
      <c r="F407" s="63"/>
    </row>
    <row r="408" spans="1:6" ht="17">
      <c r="A408" s="70"/>
      <c r="B408" s="70" t="s">
        <v>42</v>
      </c>
      <c r="C408" s="88"/>
      <c r="D408" s="63">
        <f>(D60/100)*D130</f>
        <v>27.092100000000002</v>
      </c>
      <c r="E408" s="63">
        <f t="shared" ref="E408:F408" si="21">(E60/100)*E130</f>
        <v>27.092100000000002</v>
      </c>
      <c r="F408" s="63">
        <f t="shared" si="21"/>
        <v>27.092100000000002</v>
      </c>
    </row>
    <row r="409" spans="1:6" ht="17">
      <c r="A409" s="70"/>
      <c r="B409" s="70" t="s">
        <v>28</v>
      </c>
      <c r="C409" s="88"/>
      <c r="D409" s="63">
        <f>D408*D22</f>
        <v>793.79853000000003</v>
      </c>
      <c r="E409" s="63">
        <f>E408*E22</f>
        <v>793.79853000000003</v>
      </c>
      <c r="F409" s="63">
        <f>F408*F22</f>
        <v>793.79853000000003</v>
      </c>
    </row>
    <row r="410" spans="1:6" ht="34">
      <c r="A410" s="70"/>
      <c r="B410" s="70" t="s">
        <v>21</v>
      </c>
      <c r="C410" s="88"/>
      <c r="D410" s="63">
        <f>D408+D88</f>
        <v>120.3321</v>
      </c>
      <c r="E410" s="63">
        <f>E408+E88</f>
        <v>120.3321</v>
      </c>
      <c r="F410" s="63">
        <f>F408+F88</f>
        <v>120.3321</v>
      </c>
    </row>
    <row r="411" spans="1:6" ht="17">
      <c r="A411" s="70"/>
      <c r="B411" s="70" t="s">
        <v>12</v>
      </c>
      <c r="C411" s="88"/>
      <c r="D411" s="63">
        <f>D410/D7*100</f>
        <v>1.7587269804150831</v>
      </c>
      <c r="E411" s="63">
        <f>E410/E7*100</f>
        <v>1.7587269804150831</v>
      </c>
      <c r="F411" s="63">
        <f>F410/F7*100</f>
        <v>1.7587269804150831</v>
      </c>
    </row>
    <row r="412" spans="1:6" ht="17">
      <c r="A412" s="70"/>
      <c r="B412" s="70" t="s">
        <v>13</v>
      </c>
      <c r="C412" s="88"/>
      <c r="D412" s="63">
        <f>D410*D22</f>
        <v>3525.7305299999998</v>
      </c>
      <c r="E412" s="63">
        <f>E410*E22</f>
        <v>3525.7305299999998</v>
      </c>
      <c r="F412" s="63">
        <f>F410*F22</f>
        <v>3525.7305299999998</v>
      </c>
    </row>
    <row r="413" spans="1:6" ht="17">
      <c r="A413" s="70"/>
      <c r="B413" s="70" t="s">
        <v>22</v>
      </c>
      <c r="C413" s="88"/>
      <c r="D413" s="63">
        <f>D412/D23</f>
        <v>705.14610599999992</v>
      </c>
      <c r="E413" s="63">
        <f>E412/E23</f>
        <v>705.14610599999992</v>
      </c>
      <c r="F413" s="63">
        <f>F412/F23</f>
        <v>705.14610599999992</v>
      </c>
    </row>
    <row r="414" spans="1:6" ht="17">
      <c r="A414" s="70"/>
      <c r="B414" s="70" t="s">
        <v>25</v>
      </c>
      <c r="C414" s="88"/>
      <c r="D414" s="63">
        <f>D411-D10</f>
        <v>-0.44127301958491705</v>
      </c>
      <c r="E414" s="63">
        <f>E411-E10</f>
        <v>-4.1273019584916915E-2</v>
      </c>
      <c r="F414" s="63">
        <f>F411-F10</f>
        <v>-0.24127301958491687</v>
      </c>
    </row>
    <row r="416" spans="1:6" ht="34">
      <c r="A416" s="44">
        <v>16</v>
      </c>
      <c r="B416" s="10" t="s">
        <v>308</v>
      </c>
      <c r="C416" s="88"/>
      <c r="D416" s="63"/>
      <c r="E416" s="63"/>
      <c r="F416" s="63"/>
    </row>
    <row r="417" spans="1:6" ht="43" customHeight="1">
      <c r="A417" s="90"/>
      <c r="B417" s="11" t="s">
        <v>309</v>
      </c>
      <c r="C417" s="88"/>
      <c r="D417" s="63"/>
      <c r="E417" s="63"/>
      <c r="F417" s="63"/>
    </row>
    <row r="418" spans="1:6" ht="17">
      <c r="A418" s="70"/>
      <c r="B418" s="70" t="s">
        <v>42</v>
      </c>
      <c r="C418" s="88"/>
      <c r="D418" s="63">
        <f>($D$64/100)*$D$62</f>
        <v>75.619559999999993</v>
      </c>
      <c r="E418" s="63">
        <f t="shared" ref="E418:F418" si="22">($D$64/100)*$D$62</f>
        <v>75.619559999999993</v>
      </c>
      <c r="F418" s="63">
        <f t="shared" si="22"/>
        <v>75.619559999999993</v>
      </c>
    </row>
    <row r="419" spans="1:6" ht="17">
      <c r="A419" s="70"/>
      <c r="B419" s="70" t="s">
        <v>28</v>
      </c>
      <c r="C419" s="88"/>
      <c r="D419" s="63">
        <f>$D$418*$D$22</f>
        <v>2215.653108</v>
      </c>
      <c r="E419" s="63">
        <f>$D$418*$D$22</f>
        <v>2215.653108</v>
      </c>
      <c r="F419" s="63">
        <f>$D$418*$D$22</f>
        <v>2215.653108</v>
      </c>
    </row>
    <row r="420" spans="1:6" ht="34">
      <c r="A420" s="70"/>
      <c r="B420" s="70" t="s">
        <v>21</v>
      </c>
      <c r="C420" s="88"/>
      <c r="D420" s="63">
        <f>$D$418+$D$88</f>
        <v>168.85955999999999</v>
      </c>
      <c r="E420" s="63">
        <f>$D$418+$D$88</f>
        <v>168.85955999999999</v>
      </c>
      <c r="F420" s="63">
        <f>$D$418+$D$88</f>
        <v>168.85955999999999</v>
      </c>
    </row>
    <row r="421" spans="1:6" ht="17">
      <c r="A421" s="70"/>
      <c r="B421" s="70" t="s">
        <v>12</v>
      </c>
      <c r="C421" s="88"/>
      <c r="D421" s="63">
        <f>$D$420/$D$7*100</f>
        <v>2.4679853843905288</v>
      </c>
      <c r="E421" s="63">
        <f>$D$420/$D$7*100</f>
        <v>2.4679853843905288</v>
      </c>
      <c r="F421" s="63">
        <f>$D$420/$D$7*100</f>
        <v>2.4679853843905288</v>
      </c>
    </row>
    <row r="422" spans="1:6" ht="17">
      <c r="A422" s="70"/>
      <c r="B422" s="70" t="s">
        <v>13</v>
      </c>
      <c r="C422" s="88"/>
      <c r="D422" s="63">
        <f>$D$420*$D$22</f>
        <v>4947.5851079999993</v>
      </c>
      <c r="E422" s="63">
        <f>$D$420*$D$22</f>
        <v>4947.5851079999993</v>
      </c>
      <c r="F422" s="63">
        <f>$D$420*$D$22</f>
        <v>4947.5851079999993</v>
      </c>
    </row>
    <row r="423" spans="1:6" ht="17">
      <c r="A423" s="70"/>
      <c r="B423" s="70" t="s">
        <v>22</v>
      </c>
      <c r="C423" s="88"/>
      <c r="D423" s="63">
        <f>$D$422/$D$23</f>
        <v>989.51702159999991</v>
      </c>
      <c r="E423" s="63">
        <f>$D$422/$D$23</f>
        <v>989.51702159999991</v>
      </c>
      <c r="F423" s="63">
        <f>$D$422/$D$23</f>
        <v>989.51702159999991</v>
      </c>
    </row>
    <row r="424" spans="1:6" ht="17">
      <c r="A424" s="70"/>
      <c r="B424" s="70" t="s">
        <v>25</v>
      </c>
      <c r="C424" s="88"/>
      <c r="D424" s="63">
        <f>$D$421-$D$10</f>
        <v>0.26798538439052866</v>
      </c>
      <c r="E424" s="63">
        <f>$D$421-$D$10</f>
        <v>0.26798538439052866</v>
      </c>
      <c r="F424" s="63">
        <f>$D$421-$D$10</f>
        <v>0.26798538439052866</v>
      </c>
    </row>
    <row r="425" spans="1:6">
      <c r="A425" s="70"/>
      <c r="B425" s="70"/>
      <c r="C425" s="88"/>
      <c r="D425" s="63"/>
      <c r="E425" s="63"/>
      <c r="F425" s="63"/>
    </row>
    <row r="426" spans="1:6" ht="34">
      <c r="A426" s="70"/>
      <c r="B426" s="11" t="s">
        <v>310</v>
      </c>
      <c r="C426" s="88"/>
      <c r="D426" s="63"/>
      <c r="E426" s="63"/>
      <c r="F426" s="63"/>
    </row>
    <row r="427" spans="1:6" ht="17">
      <c r="A427" s="70"/>
      <c r="B427" s="70" t="s">
        <v>42</v>
      </c>
      <c r="C427" s="88"/>
      <c r="D427" s="63">
        <f>(D65/100)*D62</f>
        <v>25.206520000000001</v>
      </c>
      <c r="E427" s="63">
        <f>(E65/100)*E62</f>
        <v>25.206520000000001</v>
      </c>
      <c r="F427" s="63">
        <f>(F65/100)*F62</f>
        <v>25.206520000000001</v>
      </c>
    </row>
    <row r="428" spans="1:6" ht="17">
      <c r="A428" s="70"/>
      <c r="B428" s="70" t="s">
        <v>28</v>
      </c>
      <c r="C428" s="88"/>
      <c r="D428" s="63">
        <f>D427*D22</f>
        <v>738.55103600000007</v>
      </c>
      <c r="E428" s="63">
        <f>E427*E22</f>
        <v>738.55103600000007</v>
      </c>
      <c r="F428" s="63">
        <f>F427*F22</f>
        <v>738.55103600000007</v>
      </c>
    </row>
    <row r="429" spans="1:6" ht="34">
      <c r="A429" s="70"/>
      <c r="B429" s="70" t="s">
        <v>21</v>
      </c>
      <c r="C429" s="88"/>
      <c r="D429" s="63">
        <f>D427+D88</f>
        <v>118.44651999999999</v>
      </c>
      <c r="E429" s="63">
        <f>E427+E88</f>
        <v>118.44651999999999</v>
      </c>
      <c r="F429" s="63">
        <f>F427+F88</f>
        <v>118.44651999999999</v>
      </c>
    </row>
    <row r="430" spans="1:6" ht="17">
      <c r="A430" s="70"/>
      <c r="B430" s="70" t="s">
        <v>12</v>
      </c>
      <c r="C430" s="88"/>
      <c r="D430" s="63">
        <f>D429/D7*100</f>
        <v>1.7311680795089153</v>
      </c>
      <c r="E430" s="63">
        <f>E429/E7*100</f>
        <v>1.7311680795089153</v>
      </c>
      <c r="F430" s="63">
        <f>F429/F7*100</f>
        <v>1.7311680795089153</v>
      </c>
    </row>
    <row r="431" spans="1:6" ht="17">
      <c r="A431" s="70"/>
      <c r="B431" s="70" t="s">
        <v>13</v>
      </c>
      <c r="C431" s="88"/>
      <c r="D431" s="63">
        <f>D429*D22</f>
        <v>3470.4830360000001</v>
      </c>
      <c r="E431" s="63">
        <f>E429*E22</f>
        <v>3470.4830360000001</v>
      </c>
      <c r="F431" s="63">
        <f>F429*F22</f>
        <v>3470.4830360000001</v>
      </c>
    </row>
    <row r="432" spans="1:6" ht="17">
      <c r="A432" s="70"/>
      <c r="B432" s="70" t="s">
        <v>22</v>
      </c>
      <c r="C432" s="88"/>
      <c r="D432" s="63">
        <f>D431/D23</f>
        <v>694.09660719999999</v>
      </c>
      <c r="E432" s="63">
        <f>E431/E23</f>
        <v>694.09660719999999</v>
      </c>
      <c r="F432" s="63">
        <f>F431/F23</f>
        <v>694.09660719999999</v>
      </c>
    </row>
    <row r="433" spans="1:6" ht="17">
      <c r="A433" s="70"/>
      <c r="B433" s="70" t="s">
        <v>25</v>
      </c>
      <c r="C433" s="88"/>
      <c r="D433" s="63">
        <f>D430-D10</f>
        <v>-0.46883192049108491</v>
      </c>
      <c r="E433" s="63">
        <f>E430-E10</f>
        <v>-6.8831920491084775E-2</v>
      </c>
      <c r="F433" s="63">
        <f>F430-F10</f>
        <v>-0.26883192049108473</v>
      </c>
    </row>
    <row r="435" spans="1:6" ht="34">
      <c r="A435" s="44">
        <v>17</v>
      </c>
      <c r="B435" s="8" t="s">
        <v>389</v>
      </c>
      <c r="C435" s="91"/>
      <c r="D435" s="68"/>
      <c r="E435" s="68"/>
      <c r="F435" s="68"/>
    </row>
    <row r="436" spans="1:6" ht="51">
      <c r="A436" s="44"/>
      <c r="B436" s="9" t="s">
        <v>351</v>
      </c>
      <c r="C436" s="91"/>
      <c r="D436" s="68"/>
      <c r="E436" s="68"/>
      <c r="F436" s="68"/>
    </row>
    <row r="437" spans="1:6" ht="17">
      <c r="A437" s="69"/>
      <c r="B437" s="69" t="s">
        <v>59</v>
      </c>
      <c r="C437" s="91"/>
      <c r="D437" s="68">
        <f>D142</f>
        <v>4969</v>
      </c>
      <c r="E437" s="68">
        <f t="shared" ref="E437:F438" si="23">E142</f>
        <v>4969</v>
      </c>
      <c r="F437" s="68">
        <f t="shared" si="23"/>
        <v>4969</v>
      </c>
    </row>
    <row r="438" spans="1:6" ht="17">
      <c r="A438" s="69"/>
      <c r="B438" s="69" t="s">
        <v>181</v>
      </c>
      <c r="C438" s="91"/>
      <c r="D438" s="68">
        <f>D143</f>
        <v>124.22499999999999</v>
      </c>
      <c r="E438" s="68">
        <f t="shared" si="23"/>
        <v>124.22499999999999</v>
      </c>
      <c r="F438" s="68">
        <f t="shared" si="23"/>
        <v>124.22499999999999</v>
      </c>
    </row>
    <row r="439" spans="1:6" ht="17">
      <c r="A439" s="69"/>
      <c r="B439" s="69" t="s">
        <v>54</v>
      </c>
      <c r="C439" s="91"/>
      <c r="D439" s="68">
        <f>D438/D7*100</f>
        <v>1.8156240865244078</v>
      </c>
      <c r="E439" s="68">
        <f>E438/E7*100</f>
        <v>1.8156240865244078</v>
      </c>
      <c r="F439" s="68">
        <f>F438/F7*100</f>
        <v>1.8156240865244078</v>
      </c>
    </row>
    <row r="440" spans="1:6" ht="17">
      <c r="A440" s="69"/>
      <c r="B440" s="69" t="s">
        <v>25</v>
      </c>
      <c r="C440" s="91"/>
      <c r="D440" s="68">
        <f>D439-D18</f>
        <v>1.5104224513023108</v>
      </c>
      <c r="E440" s="68">
        <f>E439-E18</f>
        <v>1.5714627783467301</v>
      </c>
      <c r="F440" s="68">
        <f>F439-F18</f>
        <v>1.4834511440036138</v>
      </c>
    </row>
    <row r="442" spans="1:6" ht="34">
      <c r="A442" s="44">
        <v>18</v>
      </c>
      <c r="B442" s="7" t="s">
        <v>379</v>
      </c>
      <c r="C442" s="45"/>
      <c r="D442" s="46"/>
      <c r="E442" s="46"/>
      <c r="F442" s="46"/>
    </row>
    <row r="443" spans="1:6" ht="17">
      <c r="A443" s="44"/>
      <c r="B443" s="44" t="s">
        <v>29</v>
      </c>
      <c r="C443" s="45"/>
      <c r="D443" s="46">
        <f>D444/D26</f>
        <v>0</v>
      </c>
      <c r="E443" s="46">
        <f>E444/E26</f>
        <v>0</v>
      </c>
      <c r="F443" s="46">
        <f>F444/F26</f>
        <v>0</v>
      </c>
    </row>
    <row r="444" spans="1:6" ht="17">
      <c r="A444" s="44"/>
      <c r="B444" s="44" t="s">
        <v>28</v>
      </c>
      <c r="C444" s="45"/>
      <c r="D444" s="46">
        <f>D45/100*D144</f>
        <v>0</v>
      </c>
      <c r="E444" s="46">
        <f>E45/100*E144</f>
        <v>0</v>
      </c>
      <c r="F444" s="46">
        <f>F45/100*F144</f>
        <v>0</v>
      </c>
    </row>
    <row r="445" spans="1:6" ht="34">
      <c r="A445" s="44"/>
      <c r="B445" s="44" t="s">
        <v>21</v>
      </c>
      <c r="C445" s="45"/>
      <c r="D445" s="46">
        <f>D447/D26</f>
        <v>69.211082500000003</v>
      </c>
      <c r="E445" s="46">
        <f>E447/E26</f>
        <v>69.211082500000003</v>
      </c>
      <c r="F445" s="46">
        <f>F447/F26</f>
        <v>69.211082500000003</v>
      </c>
    </row>
    <row r="446" spans="1:6" ht="17">
      <c r="A446" s="44"/>
      <c r="B446" s="44" t="s">
        <v>12</v>
      </c>
      <c r="C446" s="45"/>
      <c r="D446" s="46">
        <f>D445/D7*100</f>
        <v>1.0115621528792751</v>
      </c>
      <c r="E446" s="46">
        <f>E445/E7*100</f>
        <v>1.0115621528792751</v>
      </c>
      <c r="F446" s="46">
        <f>F445/F7*100</f>
        <v>1.0115621528792751</v>
      </c>
    </row>
    <row r="447" spans="1:6" ht="17">
      <c r="A447" s="44"/>
      <c r="B447" s="44" t="s">
        <v>13</v>
      </c>
      <c r="C447" s="45"/>
      <c r="D447" s="46">
        <f>D146+D444</f>
        <v>2768.4432999999999</v>
      </c>
      <c r="E447" s="46">
        <f>E146+E444</f>
        <v>2768.4432999999999</v>
      </c>
      <c r="F447" s="46">
        <f>F146+F444</f>
        <v>2768.4432999999999</v>
      </c>
    </row>
    <row r="448" spans="1:6" ht="17">
      <c r="A448" s="44"/>
      <c r="B448" s="44" t="s">
        <v>25</v>
      </c>
      <c r="C448" s="45"/>
      <c r="D448" s="46">
        <f>D446-D18</f>
        <v>0.706360517657178</v>
      </c>
      <c r="E448" s="46">
        <f>E446-E18</f>
        <v>0.76740084470159742</v>
      </c>
      <c r="F448" s="46">
        <f>F446-F18</f>
        <v>0.6793892103584811</v>
      </c>
    </row>
    <row r="449" spans="1:6">
      <c r="A449" s="44"/>
      <c r="B449" s="44"/>
      <c r="C449" s="45"/>
      <c r="D449" s="46"/>
      <c r="E449" s="46"/>
      <c r="F449" s="46"/>
    </row>
    <row r="450" spans="1:6" ht="34">
      <c r="A450" s="44"/>
      <c r="B450" s="7" t="s">
        <v>380</v>
      </c>
      <c r="C450" s="45"/>
      <c r="D450" s="46"/>
      <c r="E450" s="46"/>
      <c r="F450" s="46"/>
    </row>
    <row r="451" spans="1:6" ht="17">
      <c r="A451" s="44"/>
      <c r="B451" s="44" t="s">
        <v>29</v>
      </c>
      <c r="C451" s="45"/>
      <c r="D451" s="46">
        <f>D452/D26</f>
        <v>5.5013917500000007</v>
      </c>
      <c r="E451" s="46">
        <f>E452/E26</f>
        <v>5.5013917500000007</v>
      </c>
      <c r="F451" s="46">
        <f>F452/F26</f>
        <v>5.5013917500000007</v>
      </c>
    </row>
    <row r="452" spans="1:6" ht="17">
      <c r="A452" s="44"/>
      <c r="B452" s="44" t="s">
        <v>40</v>
      </c>
      <c r="C452" s="45"/>
      <c r="D452" s="46">
        <f>D46/100*D144</f>
        <v>220.05567000000002</v>
      </c>
      <c r="E452" s="46">
        <f>E46/100*E144</f>
        <v>220.05567000000002</v>
      </c>
      <c r="F452" s="46">
        <f>F46/100*F144</f>
        <v>220.05567000000002</v>
      </c>
    </row>
    <row r="453" spans="1:6" ht="34">
      <c r="A453" s="44"/>
      <c r="B453" s="44" t="s">
        <v>21</v>
      </c>
      <c r="C453" s="45"/>
      <c r="D453" s="46">
        <f>D455/D26</f>
        <v>74.71247425</v>
      </c>
      <c r="E453" s="46">
        <f>E455/E26</f>
        <v>74.71247425</v>
      </c>
      <c r="F453" s="46">
        <f>F455/F26</f>
        <v>74.71247425</v>
      </c>
    </row>
    <row r="454" spans="1:6" ht="17">
      <c r="A454" s="44"/>
      <c r="B454" s="44" t="s">
        <v>12</v>
      </c>
      <c r="C454" s="45"/>
      <c r="D454" s="46">
        <f>D453/D7*100</f>
        <v>1.0919683462437884</v>
      </c>
      <c r="E454" s="46">
        <f>E453/E7*100</f>
        <v>1.0919683462437884</v>
      </c>
      <c r="F454" s="46">
        <f>F453/F7*100</f>
        <v>1.0919683462437884</v>
      </c>
    </row>
    <row r="455" spans="1:6" ht="17">
      <c r="A455" s="44"/>
      <c r="B455" s="44" t="s">
        <v>41</v>
      </c>
      <c r="C455" s="45"/>
      <c r="D455" s="46">
        <f>D146+D452</f>
        <v>2988.4989700000001</v>
      </c>
      <c r="E455" s="46">
        <f>E146+E452</f>
        <v>2988.4989700000001</v>
      </c>
      <c r="F455" s="46">
        <f>F146+F452</f>
        <v>2988.4989700000001</v>
      </c>
    </row>
    <row r="456" spans="1:6" ht="17">
      <c r="A456" s="44"/>
      <c r="B456" s="44" t="s">
        <v>25</v>
      </c>
      <c r="C456" s="45"/>
      <c r="D456" s="46">
        <f>D454-D18</f>
        <v>0.78676671102169127</v>
      </c>
      <c r="E456" s="46">
        <f>E454-E18</f>
        <v>0.84780703806611069</v>
      </c>
      <c r="F456" s="46">
        <f>F454-F18</f>
        <v>0.75979540372299437</v>
      </c>
    </row>
    <row r="457" spans="1:6">
      <c r="A457" s="44"/>
      <c r="B457" s="44"/>
      <c r="C457" s="45"/>
      <c r="D457" s="46"/>
      <c r="E457" s="46"/>
      <c r="F457" s="46"/>
    </row>
    <row r="458" spans="1:6" ht="34">
      <c r="A458" s="44"/>
      <c r="B458" s="19" t="s">
        <v>381</v>
      </c>
      <c r="C458" s="45"/>
      <c r="D458" s="46"/>
      <c r="E458" s="46"/>
      <c r="F458" s="46"/>
    </row>
    <row r="459" spans="1:6" ht="17">
      <c r="A459" s="44"/>
      <c r="B459" s="44" t="s">
        <v>29</v>
      </c>
      <c r="C459" s="45"/>
      <c r="D459" s="46">
        <f>D460/D26</f>
        <v>11.002783500000001</v>
      </c>
      <c r="E459" s="46">
        <f>E460/E26</f>
        <v>11.002783500000001</v>
      </c>
      <c r="F459" s="46">
        <f>F460/F26</f>
        <v>11.002783500000001</v>
      </c>
    </row>
    <row r="460" spans="1:6" ht="17">
      <c r="A460" s="44"/>
      <c r="B460" s="44" t="s">
        <v>40</v>
      </c>
      <c r="C460" s="45"/>
      <c r="D460" s="46">
        <f>D47/100*D144</f>
        <v>440.11134000000004</v>
      </c>
      <c r="E460" s="46">
        <f>E47/100*E144</f>
        <v>440.11134000000004</v>
      </c>
      <c r="F460" s="46">
        <f>F47/100*F144</f>
        <v>440.11134000000004</v>
      </c>
    </row>
    <row r="461" spans="1:6" ht="34">
      <c r="A461" s="44"/>
      <c r="B461" s="44" t="s">
        <v>21</v>
      </c>
      <c r="C461" s="45"/>
      <c r="D461" s="46">
        <f>D463/D26</f>
        <v>80.213865999999996</v>
      </c>
      <c r="E461" s="46">
        <f>E463/E26</f>
        <v>80.213865999999996</v>
      </c>
      <c r="F461" s="46">
        <f>F463/F26</f>
        <v>80.213865999999996</v>
      </c>
    </row>
    <row r="462" spans="1:6" ht="17">
      <c r="A462" s="44"/>
      <c r="B462" s="44" t="s">
        <v>12</v>
      </c>
      <c r="C462" s="45"/>
      <c r="D462" s="46">
        <f>D461/D7*100</f>
        <v>1.1723745396083016</v>
      </c>
      <c r="E462" s="46">
        <f>E461/E7*100</f>
        <v>1.1723745396083016</v>
      </c>
      <c r="F462" s="46">
        <f>F461/F7*100</f>
        <v>1.1723745396083016</v>
      </c>
    </row>
    <row r="463" spans="1:6" ht="17">
      <c r="A463" s="44"/>
      <c r="B463" s="44" t="s">
        <v>41</v>
      </c>
      <c r="C463" s="45"/>
      <c r="D463" s="46">
        <f>D146+D460</f>
        <v>3208.5546399999998</v>
      </c>
      <c r="E463" s="46">
        <f>E146+E460</f>
        <v>3208.5546399999998</v>
      </c>
      <c r="F463" s="46">
        <f>F146+F460</f>
        <v>3208.5546399999998</v>
      </c>
    </row>
    <row r="464" spans="1:6" ht="17">
      <c r="A464" s="44"/>
      <c r="B464" s="44" t="s">
        <v>25</v>
      </c>
      <c r="C464" s="45"/>
      <c r="D464" s="46">
        <f>D462-D18</f>
        <v>0.86717290438620453</v>
      </c>
      <c r="E464" s="46">
        <f>E462-E18</f>
        <v>0.92821323143062395</v>
      </c>
      <c r="F464" s="46">
        <f>F462-F18</f>
        <v>0.84020159708750763</v>
      </c>
    </row>
    <row r="466" spans="1:6" ht="17">
      <c r="A466" s="76">
        <v>19</v>
      </c>
      <c r="B466" s="14" t="s">
        <v>426</v>
      </c>
      <c r="C466" s="77"/>
      <c r="D466" s="66"/>
      <c r="E466" s="66"/>
      <c r="F466" s="66"/>
    </row>
    <row r="467" spans="1:6" ht="34">
      <c r="A467" s="92"/>
      <c r="B467" s="15" t="s">
        <v>429</v>
      </c>
      <c r="C467" s="77"/>
      <c r="D467" s="66"/>
      <c r="E467" s="66"/>
      <c r="F467" s="66"/>
    </row>
    <row r="468" spans="1:6" ht="34">
      <c r="A468" s="76"/>
      <c r="B468" s="76" t="s">
        <v>423</v>
      </c>
      <c r="C468" s="77"/>
      <c r="D468" s="66">
        <f>($D$74/100)*$D$71</f>
        <v>78.197200000000009</v>
      </c>
      <c r="E468" s="66">
        <f t="shared" ref="E468:F468" si="24">($D$74/100)*$D$71</f>
        <v>78.197200000000009</v>
      </c>
      <c r="F468" s="66">
        <f t="shared" si="24"/>
        <v>78.197200000000009</v>
      </c>
    </row>
    <row r="469" spans="1:6" ht="17">
      <c r="A469" s="76"/>
      <c r="B469" s="76" t="s">
        <v>28</v>
      </c>
      <c r="C469" s="77"/>
      <c r="D469" s="66">
        <f>$D$468*$D$22</f>
        <v>2291.1779600000004</v>
      </c>
      <c r="E469" s="66">
        <f>$D$468*$D$22</f>
        <v>2291.1779600000004</v>
      </c>
      <c r="F469" s="66">
        <f>$D$468*$D$22</f>
        <v>2291.1779600000004</v>
      </c>
    </row>
    <row r="470" spans="1:6" ht="34">
      <c r="A470" s="76"/>
      <c r="B470" s="76" t="s">
        <v>21</v>
      </c>
      <c r="C470" s="77"/>
      <c r="D470" s="66">
        <f>$D$468+$D$88</f>
        <v>171.43720000000002</v>
      </c>
      <c r="E470" s="66">
        <f>$D$468+$D$88</f>
        <v>171.43720000000002</v>
      </c>
      <c r="F470" s="66">
        <f>$D$468+$D$88</f>
        <v>171.43720000000002</v>
      </c>
    </row>
    <row r="471" spans="1:6" ht="17">
      <c r="A471" s="76"/>
      <c r="B471" s="76" t="s">
        <v>12</v>
      </c>
      <c r="C471" s="77"/>
      <c r="D471" s="66">
        <f>$D$470/$D$7*100</f>
        <v>2.5056591639871386</v>
      </c>
      <c r="E471" s="66">
        <f>$D$470/$D$7*100</f>
        <v>2.5056591639871386</v>
      </c>
      <c r="F471" s="66">
        <f>$D$470/$D$7*100</f>
        <v>2.5056591639871386</v>
      </c>
    </row>
    <row r="472" spans="1:6" ht="17">
      <c r="A472" s="76"/>
      <c r="B472" s="76" t="s">
        <v>13</v>
      </c>
      <c r="C472" s="77"/>
      <c r="D472" s="66">
        <f>$D$470*$D$22</f>
        <v>5023.1099600000007</v>
      </c>
      <c r="E472" s="66">
        <f>$D$470*$D$22</f>
        <v>5023.1099600000007</v>
      </c>
      <c r="F472" s="66">
        <f>$D$470*$D$22</f>
        <v>5023.1099600000007</v>
      </c>
    </row>
    <row r="473" spans="1:6" ht="17">
      <c r="A473" s="76"/>
      <c r="B473" s="76" t="s">
        <v>22</v>
      </c>
      <c r="C473" s="77"/>
      <c r="D473" s="66">
        <f>$D$472/$D$23</f>
        <v>1004.6219920000001</v>
      </c>
      <c r="E473" s="66">
        <f>$D$472/$D$23</f>
        <v>1004.6219920000001</v>
      </c>
      <c r="F473" s="66">
        <f>$D$472/$D$23</f>
        <v>1004.6219920000001</v>
      </c>
    </row>
    <row r="474" spans="1:6" ht="17">
      <c r="A474" s="76"/>
      <c r="B474" s="76" t="s">
        <v>25</v>
      </c>
      <c r="C474" s="77"/>
      <c r="D474" s="66">
        <f>$D$471-$D$10</f>
        <v>0.30565916398713844</v>
      </c>
      <c r="E474" s="66">
        <f>$E$471-$E$10</f>
        <v>0.70565916398713857</v>
      </c>
      <c r="F474" s="66">
        <f>$F$471-$F$10</f>
        <v>0.50565916398713862</v>
      </c>
    </row>
    <row r="475" spans="1:6" s="76" customFormat="1">
      <c r="C475" s="77"/>
      <c r="D475" s="66"/>
      <c r="E475" s="66"/>
      <c r="F475" s="66"/>
    </row>
    <row r="476" spans="1:6" ht="34">
      <c r="A476" s="92"/>
      <c r="B476" s="15" t="s">
        <v>430</v>
      </c>
      <c r="C476" s="77"/>
      <c r="D476" s="66"/>
      <c r="E476" s="66"/>
      <c r="F476" s="66"/>
    </row>
    <row r="477" spans="1:6" ht="34">
      <c r="A477" s="76"/>
      <c r="B477" s="76" t="s">
        <v>423</v>
      </c>
      <c r="C477" s="77"/>
      <c r="D477" s="66">
        <f>($D$73/100)*$D$71</f>
        <v>39.098600000000005</v>
      </c>
      <c r="E477" s="66">
        <f t="shared" ref="E477:F477" si="25">($D$73/100)*$D$71</f>
        <v>39.098600000000005</v>
      </c>
      <c r="F477" s="66">
        <f t="shared" si="25"/>
        <v>39.098600000000005</v>
      </c>
    </row>
    <row r="478" spans="1:6" ht="17">
      <c r="A478" s="76"/>
      <c r="B478" s="76" t="s">
        <v>28</v>
      </c>
      <c r="C478" s="77"/>
      <c r="D478" s="66">
        <f>$D$477*$D$22</f>
        <v>1145.5889800000002</v>
      </c>
      <c r="E478" s="66">
        <f>$D$477*$D$22</f>
        <v>1145.5889800000002</v>
      </c>
      <c r="F478" s="66">
        <f>$D$477*$D$22</f>
        <v>1145.5889800000002</v>
      </c>
    </row>
    <row r="479" spans="1:6" ht="34">
      <c r="A479" s="76"/>
      <c r="B479" s="76" t="s">
        <v>21</v>
      </c>
      <c r="C479" s="77"/>
      <c r="D479" s="66">
        <f>$D$477+$D$88</f>
        <v>132.33859999999999</v>
      </c>
      <c r="E479" s="66">
        <f>$D$477+$D$88</f>
        <v>132.33859999999999</v>
      </c>
      <c r="F479" s="66">
        <f>$D$477+$D$88</f>
        <v>132.33859999999999</v>
      </c>
    </row>
    <row r="480" spans="1:6" ht="17">
      <c r="A480" s="76"/>
      <c r="B480" s="76" t="s">
        <v>12</v>
      </c>
      <c r="C480" s="77"/>
      <c r="D480" s="66">
        <f>$D$479/$D$7*100</f>
        <v>1.9342092955276231</v>
      </c>
      <c r="E480" s="66">
        <f>$D$479/$D$7*100</f>
        <v>1.9342092955276231</v>
      </c>
      <c r="F480" s="66">
        <f>$D$479/$D$7*100</f>
        <v>1.9342092955276231</v>
      </c>
    </row>
    <row r="481" spans="1:6" ht="17">
      <c r="A481" s="76"/>
      <c r="B481" s="76" t="s">
        <v>13</v>
      </c>
      <c r="C481" s="77"/>
      <c r="D481" s="66">
        <f>$D$479*$D$22</f>
        <v>3877.5209799999998</v>
      </c>
      <c r="E481" s="66">
        <f>$D$479*$D$22</f>
        <v>3877.5209799999998</v>
      </c>
      <c r="F481" s="66">
        <f>$D$479*$D$22</f>
        <v>3877.5209799999998</v>
      </c>
    </row>
    <row r="482" spans="1:6" ht="17">
      <c r="A482" s="76"/>
      <c r="B482" s="76" t="s">
        <v>22</v>
      </c>
      <c r="C482" s="77"/>
      <c r="D482" s="66">
        <f>$D$481/$D$23</f>
        <v>775.50419599999998</v>
      </c>
      <c r="E482" s="66">
        <f>$D$481/$D$23</f>
        <v>775.50419599999998</v>
      </c>
      <c r="F482" s="66">
        <f>$D$481/$D$23</f>
        <v>775.50419599999998</v>
      </c>
    </row>
    <row r="483" spans="1:6" ht="17">
      <c r="A483" s="76"/>
      <c r="B483" s="76" t="s">
        <v>25</v>
      </c>
      <c r="C483" s="77"/>
      <c r="D483" s="66">
        <f>$D$480-$D$10</f>
        <v>-0.26579070447237707</v>
      </c>
      <c r="E483" s="66">
        <f>$E$480-$E$10</f>
        <v>0.13420929552762306</v>
      </c>
      <c r="F483" s="66">
        <f>$F$480-$F$10</f>
        <v>-6.5790704472376893E-2</v>
      </c>
    </row>
    <row r="485" spans="1:6" ht="17">
      <c r="A485" s="59">
        <v>20</v>
      </c>
      <c r="B485" s="3" t="s">
        <v>313</v>
      </c>
      <c r="C485" s="57"/>
      <c r="D485" s="58"/>
      <c r="E485" s="58"/>
      <c r="F485" s="58"/>
    </row>
    <row r="486" spans="1:6" ht="34">
      <c r="A486" s="93"/>
      <c r="B486" s="4" t="s">
        <v>314</v>
      </c>
      <c r="C486" s="57"/>
      <c r="D486" s="58"/>
      <c r="E486" s="58"/>
      <c r="F486" s="58"/>
    </row>
    <row r="487" spans="1:6" ht="34">
      <c r="A487" s="59"/>
      <c r="B487" s="59" t="s">
        <v>423</v>
      </c>
      <c r="C487" s="57"/>
      <c r="D487" s="58">
        <f>($D$79/100)*$D$76</f>
        <v>63.605200000000004</v>
      </c>
      <c r="E487" s="58">
        <f t="shared" ref="E487:F487" si="26">($D$79/100)*$D$76</f>
        <v>63.605200000000004</v>
      </c>
      <c r="F487" s="58">
        <f t="shared" si="26"/>
        <v>63.605200000000004</v>
      </c>
    </row>
    <row r="488" spans="1:6" ht="17">
      <c r="A488" s="59"/>
      <c r="B488" s="59" t="s">
        <v>28</v>
      </c>
      <c r="C488" s="57"/>
      <c r="D488" s="58">
        <f>$D$487*$D$22</f>
        <v>1863.6323600000001</v>
      </c>
      <c r="E488" s="58">
        <f>$D$487*$D$22</f>
        <v>1863.6323600000001</v>
      </c>
      <c r="F488" s="58">
        <f>$D$487*$D$22</f>
        <v>1863.6323600000001</v>
      </c>
    </row>
    <row r="489" spans="1:6" ht="34">
      <c r="A489" s="59"/>
      <c r="B489" s="59" t="s">
        <v>21</v>
      </c>
      <c r="C489" s="57"/>
      <c r="D489" s="58">
        <f>$D$487+$D$88</f>
        <v>156.84520000000001</v>
      </c>
      <c r="E489" s="58">
        <f>$D$487+$D$88</f>
        <v>156.84520000000001</v>
      </c>
      <c r="F489" s="58">
        <f>$D$487+$D$88</f>
        <v>156.84520000000001</v>
      </c>
    </row>
    <row r="490" spans="1:6" ht="17">
      <c r="A490" s="59"/>
      <c r="B490" s="59" t="s">
        <v>12</v>
      </c>
      <c r="C490" s="57"/>
      <c r="D490" s="58">
        <f>$D$489/$D$7*100</f>
        <v>2.2923881905875474</v>
      </c>
      <c r="E490" s="58">
        <f>$D$489/$D$7*100</f>
        <v>2.2923881905875474</v>
      </c>
      <c r="F490" s="58">
        <f>$D$489/$D$7*100</f>
        <v>2.2923881905875474</v>
      </c>
    </row>
    <row r="491" spans="1:6" ht="17">
      <c r="A491" s="59"/>
      <c r="B491" s="59" t="s">
        <v>13</v>
      </c>
      <c r="C491" s="57"/>
      <c r="D491" s="58">
        <f>$D$489*$D$22</f>
        <v>4595.5643600000003</v>
      </c>
      <c r="E491" s="58">
        <f>$D$489*$D$22</f>
        <v>4595.5643600000003</v>
      </c>
      <c r="F491" s="58">
        <f>$D$489*$D$22</f>
        <v>4595.5643600000003</v>
      </c>
    </row>
    <row r="492" spans="1:6" ht="17">
      <c r="A492" s="59"/>
      <c r="B492" s="59" t="s">
        <v>22</v>
      </c>
      <c r="C492" s="57"/>
      <c r="D492" s="58">
        <f>$D$491/$D$23</f>
        <v>919.11287200000004</v>
      </c>
      <c r="E492" s="58">
        <f>$D$491/$D$23</f>
        <v>919.11287200000004</v>
      </c>
      <c r="F492" s="58">
        <f>$D$491/$D$23</f>
        <v>919.11287200000004</v>
      </c>
    </row>
    <row r="493" spans="1:6" ht="17">
      <c r="A493" s="59"/>
      <c r="B493" s="59" t="s">
        <v>25</v>
      </c>
      <c r="C493" s="57"/>
      <c r="D493" s="58">
        <f>$D$490-$D$10</f>
        <v>9.2388190587547214E-2</v>
      </c>
      <c r="E493" s="58">
        <f>$E$490-$E$10</f>
        <v>0.49238819058754735</v>
      </c>
      <c r="F493" s="58">
        <f>$F$490-$F$10</f>
        <v>0.29238819058754739</v>
      </c>
    </row>
    <row r="494" spans="1:6">
      <c r="A494" s="59"/>
      <c r="B494" s="59"/>
      <c r="C494" s="57"/>
      <c r="D494" s="58"/>
      <c r="E494" s="58"/>
      <c r="F494" s="58"/>
    </row>
    <row r="495" spans="1:6" ht="34">
      <c r="A495" s="93"/>
      <c r="B495" s="4" t="s">
        <v>390</v>
      </c>
      <c r="C495" s="57"/>
      <c r="D495" s="58"/>
      <c r="E495" s="58"/>
      <c r="F495" s="58"/>
    </row>
    <row r="496" spans="1:6" ht="34">
      <c r="A496" s="59"/>
      <c r="B496" s="59" t="s">
        <v>423</v>
      </c>
      <c r="C496" s="57"/>
      <c r="D496" s="58">
        <f>($D$78/100)*$D$76</f>
        <v>31.802600000000002</v>
      </c>
      <c r="E496" s="58">
        <f t="shared" ref="E496:F496" si="27">($D$78/100)*$D$76</f>
        <v>31.802600000000002</v>
      </c>
      <c r="F496" s="58">
        <f t="shared" si="27"/>
        <v>31.802600000000002</v>
      </c>
    </row>
    <row r="497" spans="1:6" ht="17">
      <c r="A497" s="59"/>
      <c r="B497" s="59" t="s">
        <v>28</v>
      </c>
      <c r="C497" s="57"/>
      <c r="D497" s="58">
        <f>$D$496*$D$22</f>
        <v>931.81618000000003</v>
      </c>
      <c r="E497" s="58">
        <f>$D$496*$D$22</f>
        <v>931.81618000000003</v>
      </c>
      <c r="F497" s="58">
        <f>$D$496*$D$22</f>
        <v>931.81618000000003</v>
      </c>
    </row>
    <row r="498" spans="1:6" ht="34">
      <c r="A498" s="59"/>
      <c r="B498" s="59" t="s">
        <v>21</v>
      </c>
      <c r="C498" s="57"/>
      <c r="D498" s="58">
        <f>$D$496+$D$88</f>
        <v>125.04259999999999</v>
      </c>
      <c r="E498" s="58">
        <f>$D$496+$D$88</f>
        <v>125.04259999999999</v>
      </c>
      <c r="F498" s="58">
        <f>$D$496+$D$88</f>
        <v>125.04259999999999</v>
      </c>
    </row>
    <row r="499" spans="1:6" ht="17">
      <c r="A499" s="59"/>
      <c r="B499" s="59" t="s">
        <v>12</v>
      </c>
      <c r="C499" s="57"/>
      <c r="D499" s="58">
        <f>$D$498/$D$7*100</f>
        <v>1.8275738088278279</v>
      </c>
      <c r="E499" s="58">
        <f>$D$498/$D$7*100</f>
        <v>1.8275738088278279</v>
      </c>
      <c r="F499" s="58">
        <f>$D$498/$D$7*100</f>
        <v>1.8275738088278279</v>
      </c>
    </row>
    <row r="500" spans="1:6" ht="17">
      <c r="A500" s="59"/>
      <c r="B500" s="59" t="s">
        <v>13</v>
      </c>
      <c r="C500" s="57"/>
      <c r="D500" s="58">
        <f>$D$498*$D$22</f>
        <v>3663.74818</v>
      </c>
      <c r="E500" s="58">
        <f>$D$498*$D$22</f>
        <v>3663.74818</v>
      </c>
      <c r="F500" s="58">
        <f>$D$498*$D$22</f>
        <v>3663.74818</v>
      </c>
    </row>
    <row r="501" spans="1:6" ht="17">
      <c r="A501" s="59"/>
      <c r="B501" s="59" t="s">
        <v>22</v>
      </c>
      <c r="C501" s="57"/>
      <c r="D501" s="58">
        <f>$D$500/$D$23</f>
        <v>732.74963600000001</v>
      </c>
      <c r="E501" s="58">
        <f>$D$500/$D$23</f>
        <v>732.74963600000001</v>
      </c>
      <c r="F501" s="58">
        <f>$D$500/$D$23</f>
        <v>732.74963600000001</v>
      </c>
    </row>
    <row r="502" spans="1:6" ht="17">
      <c r="A502" s="59"/>
      <c r="B502" s="59" t="s">
        <v>25</v>
      </c>
      <c r="C502" s="57"/>
      <c r="D502" s="58">
        <f>$D$499-$D$10</f>
        <v>-0.37242619117217224</v>
      </c>
      <c r="E502" s="58">
        <f>$E$499-$E$10</f>
        <v>2.7573808827827895E-2</v>
      </c>
      <c r="F502" s="58">
        <f>$F$499-$F$10</f>
        <v>-0.17242619117217206</v>
      </c>
    </row>
  </sheetData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 Scenarios RK Top 5</vt:lpstr>
      <vt:lpstr> Scenarios RK Top 10</vt:lpstr>
      <vt:lpstr> Scenarios OS Top 10</vt:lpstr>
      <vt:lpstr> Scenarios Overlapping</vt:lpstr>
      <vt:lpstr> Scenarios 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Jessica Weber</cp:lastModifiedBy>
  <cp:lastPrinted>2023-02-02T14:44:59Z</cp:lastPrinted>
  <dcterms:created xsi:type="dcterms:W3CDTF">2022-06-10T12:50:57Z</dcterms:created>
  <dcterms:modified xsi:type="dcterms:W3CDTF">2023-05-08T08:44:07Z</dcterms:modified>
</cp:coreProperties>
</file>